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C:\Users\msetina\Desktop\"/>
    </mc:Choice>
  </mc:AlternateContent>
  <xr:revisionPtr revIDLastSave="0" documentId="13_ncr:1_{FD97FEB7-55FD-40D4-9987-93D49CF05529}" xr6:coauthVersionLast="46" xr6:coauthVersionMax="46" xr10:uidLastSave="{00000000-0000-0000-0000-000000000000}"/>
  <bookViews>
    <workbookView xWindow="-120" yWindow="-120" windowWidth="38640" windowHeight="21240" xr2:uid="{00000000-000D-0000-FFFF-FFFF00000000}"/>
  </bookViews>
  <sheets>
    <sheet name="2020 JESENICE" sheetId="1" r:id="rId1"/>
  </sheets>
  <definedNames>
    <definedName name="_xlnm.Print_Area" localSheetId="0">'2020 JESENICE'!$B$1:$H$196</definedName>
  </definedNames>
  <calcPr calcId="191029"/>
</workbook>
</file>

<file path=xl/calcChain.xml><?xml version="1.0" encoding="utf-8"?>
<calcChain xmlns="http://schemas.openxmlformats.org/spreadsheetml/2006/main">
  <c r="F25" i="1" l="1"/>
  <c r="H76" i="1"/>
  <c r="H75" i="1"/>
  <c r="H74" i="1"/>
  <c r="H73" i="1"/>
  <c r="F146" i="1"/>
  <c r="H146" i="1" s="1"/>
  <c r="F118" i="1"/>
  <c r="H118" i="1" s="1"/>
  <c r="F104" i="1"/>
  <c r="H104" i="1" s="1"/>
  <c r="F93" i="1"/>
  <c r="H93" i="1" s="1"/>
  <c r="H62" i="1"/>
  <c r="H64" i="1"/>
  <c r="H54" i="1"/>
  <c r="H55" i="1"/>
  <c r="H56" i="1"/>
  <c r="H46" i="1"/>
  <c r="H48" i="1"/>
  <c r="H38" i="1"/>
  <c r="H40" i="1"/>
  <c r="H30" i="1"/>
  <c r="H32" i="1"/>
  <c r="H22" i="1"/>
  <c r="H23" i="1"/>
  <c r="H24" i="1"/>
  <c r="E12" i="1"/>
  <c r="H185" i="1" l="1"/>
  <c r="H186" i="1"/>
  <c r="H187" i="1"/>
  <c r="H188" i="1"/>
  <c r="H189" i="1"/>
  <c r="H190" i="1"/>
  <c r="H180" i="1"/>
  <c r="H179" i="1"/>
  <c r="H178" i="1"/>
  <c r="H177" i="1"/>
  <c r="H176" i="1"/>
  <c r="H175" i="1"/>
  <c r="H172" i="1"/>
  <c r="H171" i="1"/>
  <c r="H170" i="1"/>
  <c r="H169" i="1"/>
  <c r="H168" i="1"/>
  <c r="H167" i="1"/>
  <c r="H166" i="1"/>
  <c r="H163" i="1"/>
  <c r="H151" i="1"/>
  <c r="H150" i="1"/>
  <c r="F138" i="1"/>
  <c r="H138" i="1" s="1"/>
  <c r="F137" i="1"/>
  <c r="H137" i="1" s="1"/>
  <c r="H135" i="1"/>
  <c r="F131" i="1"/>
  <c r="H131" i="1" s="1"/>
  <c r="F130" i="1"/>
  <c r="H130" i="1" s="1"/>
  <c r="H128" i="1"/>
  <c r="F124" i="1"/>
  <c r="H124" i="1" s="1"/>
  <c r="F123" i="1"/>
  <c r="H123" i="1" s="1"/>
  <c r="H121" i="1"/>
  <c r="H117" i="1"/>
  <c r="H116" i="1"/>
  <c r="H115" i="1"/>
  <c r="H114" i="1"/>
  <c r="F110" i="1"/>
  <c r="H110" i="1" s="1"/>
  <c r="F109" i="1"/>
  <c r="H109" i="1" s="1"/>
  <c r="H107" i="1"/>
  <c r="H103" i="1"/>
  <c r="H102" i="1"/>
  <c r="H100" i="1"/>
  <c r="H96" i="1"/>
  <c r="H92" i="1"/>
  <c r="H91" i="1"/>
  <c r="H90" i="1"/>
  <c r="H89" i="1"/>
  <c r="F85" i="1"/>
  <c r="H85" i="1" s="1"/>
  <c r="F84" i="1"/>
  <c r="H84" i="1" s="1"/>
  <c r="H82" i="1"/>
  <c r="H66" i="1"/>
  <c r="H65" i="1"/>
  <c r="H63" i="1"/>
  <c r="H58" i="1"/>
  <c r="H57" i="1"/>
  <c r="H50" i="1"/>
  <c r="H49" i="1"/>
  <c r="H47" i="1"/>
  <c r="F42" i="1"/>
  <c r="H42" i="1" s="1"/>
  <c r="F41" i="1"/>
  <c r="H41" i="1" s="1"/>
  <c r="F39" i="1"/>
  <c r="H39" i="1" s="1"/>
  <c r="F34" i="1"/>
  <c r="H34" i="1" s="1"/>
  <c r="F33" i="1"/>
  <c r="H33" i="1" s="1"/>
  <c r="F31" i="1"/>
  <c r="H31" i="1" s="1"/>
  <c r="H26" i="1"/>
  <c r="H16" i="1"/>
  <c r="F11" i="1"/>
  <c r="H11" i="1" s="1"/>
  <c r="F10" i="1"/>
  <c r="H10" i="1" s="1"/>
  <c r="H9" i="1"/>
  <c r="F8" i="1"/>
  <c r="H7" i="1"/>
  <c r="F86" i="1" l="1"/>
  <c r="H86" i="1" s="1"/>
  <c r="F67" i="1"/>
  <c r="H67" i="1" s="1"/>
  <c r="F59" i="1"/>
  <c r="H59" i="1" s="1"/>
  <c r="F51" i="1"/>
  <c r="H51" i="1" s="1"/>
  <c r="F43" i="1"/>
  <c r="H43" i="1" s="1"/>
  <c r="F35" i="1"/>
  <c r="H35" i="1" s="1"/>
  <c r="H25" i="1"/>
  <c r="F27" i="1"/>
  <c r="H27" i="1" s="1"/>
  <c r="F12" i="1"/>
  <c r="H12" i="1" s="1"/>
  <c r="H83" i="1"/>
  <c r="H101" i="1"/>
  <c r="H8" i="1"/>
  <c r="F132" i="1"/>
  <c r="H132" i="1" s="1"/>
  <c r="H122" i="1" l="1"/>
  <c r="F125" i="1"/>
  <c r="H125" i="1" s="1"/>
  <c r="H108" i="1"/>
  <c r="F111" i="1"/>
  <c r="H111" i="1" s="1"/>
  <c r="H129" i="1"/>
  <c r="H136" i="1" l="1"/>
  <c r="F139" i="1"/>
  <c r="H139" i="1" s="1"/>
</calcChain>
</file>

<file path=xl/sharedStrings.xml><?xml version="1.0" encoding="utf-8"?>
<sst xmlns="http://schemas.openxmlformats.org/spreadsheetml/2006/main" count="376" uniqueCount="165">
  <si>
    <t>01.</t>
  </si>
  <si>
    <t xml:space="preserve">Ravnanje s komunalnimi odpadki za gospodinjstva </t>
  </si>
  <si>
    <t>EM</t>
  </si>
  <si>
    <t>Cena brez DDV</t>
  </si>
  <si>
    <t>Stopnja DDV</t>
  </si>
  <si>
    <t xml:space="preserve">Cena z DDV </t>
  </si>
  <si>
    <t>1.1</t>
  </si>
  <si>
    <t xml:space="preserve">Str.jav.infra - zbiranje kom. odpadkov </t>
  </si>
  <si>
    <t>1.2</t>
  </si>
  <si>
    <t xml:space="preserve">Str.jav.infra - odlaganje kom.odpadkov  </t>
  </si>
  <si>
    <t>1.3</t>
  </si>
  <si>
    <t xml:space="preserve">Storitev - zbiranje kom. odpadkov  </t>
  </si>
  <si>
    <t>1.4</t>
  </si>
  <si>
    <t xml:space="preserve">Storitev - odlaganje odpadkov  </t>
  </si>
  <si>
    <t>1.5</t>
  </si>
  <si>
    <t xml:space="preserve">Storitev - obdelava odpadkov  </t>
  </si>
  <si>
    <t>1.6</t>
  </si>
  <si>
    <t>02.</t>
  </si>
  <si>
    <t>2.1</t>
  </si>
  <si>
    <t>Str.jav.infra - zbiranje komunalnih odpadkov</t>
  </si>
  <si>
    <t>Str.jav.infra - odlaganje odpadkov</t>
  </si>
  <si>
    <t xml:space="preserve"> </t>
  </si>
  <si>
    <t>Storitev - zbiranje komunalnih odpadkov</t>
  </si>
  <si>
    <t>Storitev - odlaganje odpadkov</t>
  </si>
  <si>
    <t>Storitev - obdelava odpadkov</t>
  </si>
  <si>
    <t>2.2</t>
  </si>
  <si>
    <t>80 l zabojnik</t>
  </si>
  <si>
    <t>zaboj/mesec</t>
  </si>
  <si>
    <t>2.3</t>
  </si>
  <si>
    <t>120 l zabojnik</t>
  </si>
  <si>
    <t>2.4</t>
  </si>
  <si>
    <t xml:space="preserve"> 240 l zabojnik</t>
  </si>
  <si>
    <t>2.5</t>
  </si>
  <si>
    <t xml:space="preserve">770 l zabojnik </t>
  </si>
  <si>
    <t>2.6</t>
  </si>
  <si>
    <t>1100 l zabojnik</t>
  </si>
  <si>
    <t>Ravnanje z odpadki po naročilu - pravne in fizične osebe</t>
  </si>
  <si>
    <t>EUR/kom</t>
  </si>
  <si>
    <t>3.2.</t>
  </si>
  <si>
    <t>Storitev - zbiranje kosovnih odpadkov</t>
  </si>
  <si>
    <t>Storitev - obdelava kosovnih odpadkov</t>
  </si>
  <si>
    <t>3.3.</t>
  </si>
  <si>
    <t>Storitev - zbiranje industrijskih odpadkov</t>
  </si>
  <si>
    <t>Stoitev odlaganja odpadkov se obračuna po dejanski teži po ceniku prevzema odpadkov na Odlagališču MM</t>
  </si>
  <si>
    <t>3.4.</t>
  </si>
  <si>
    <t>Storitev - zbiranje gradbenih odpadkov</t>
  </si>
  <si>
    <t xml:space="preserve">1100 l zabojnik  </t>
  </si>
  <si>
    <t xml:space="preserve">770 l zabojnik   </t>
  </si>
  <si>
    <t xml:space="preserve">240 l zabojnik   </t>
  </si>
  <si>
    <t xml:space="preserve">120 l zabojnik   </t>
  </si>
  <si>
    <t xml:space="preserve">80 l zabojnik   </t>
  </si>
  <si>
    <t xml:space="preserve">Gospodarstvo  </t>
  </si>
  <si>
    <t>4.1.</t>
  </si>
  <si>
    <t>4.2.</t>
  </si>
  <si>
    <t>EUR/zaboj/mesec</t>
  </si>
  <si>
    <t>4.3.</t>
  </si>
  <si>
    <t>5.1.</t>
  </si>
  <si>
    <t>Ravnanje s kuhinjskimi odpadki iz gospodinjstev</t>
  </si>
  <si>
    <t>5.2.</t>
  </si>
  <si>
    <t>5.3.</t>
  </si>
  <si>
    <t>06.</t>
  </si>
  <si>
    <t>Najem zabojnikov</t>
  </si>
  <si>
    <t>PEHD RJAVI ZABOJNIK - kuhinjski odpadki</t>
  </si>
  <si>
    <t>6.1.</t>
  </si>
  <si>
    <t>EUR/gos./mesec</t>
  </si>
  <si>
    <t>PEHD ZELENI ZABOJNIK</t>
  </si>
  <si>
    <t>EUR/mesec</t>
  </si>
  <si>
    <t>NAJEM ZABOJNIKOV ZA POTREBE PRIREDITEV</t>
  </si>
  <si>
    <t>EUR/dan</t>
  </si>
  <si>
    <t>07.</t>
  </si>
  <si>
    <t>Nakup zabojnika opremljenega z identifikacijskimi nalepkami</t>
  </si>
  <si>
    <t xml:space="preserve">PEHD ZABOJNIK - ZELENI </t>
  </si>
  <si>
    <t>770 l PEHD zabojnik z ravnim pokrovom in nožnim odpiranjem</t>
  </si>
  <si>
    <t>Storitev jav.infra - odlaganje odpadkov</t>
  </si>
  <si>
    <t>Ravnanje z odpadno silažno folijo</t>
  </si>
  <si>
    <t>EUR/tono</t>
  </si>
  <si>
    <t xml:space="preserve">Cene veljajo od 1.8.2020 dalje. </t>
  </si>
  <si>
    <t>7.1</t>
  </si>
  <si>
    <t>7.2</t>
  </si>
  <si>
    <t>7.3</t>
  </si>
  <si>
    <t>7.4</t>
  </si>
  <si>
    <t>7.5</t>
  </si>
  <si>
    <t>7.6</t>
  </si>
  <si>
    <t>7.7</t>
  </si>
  <si>
    <t>7.8</t>
  </si>
  <si>
    <t>7.9</t>
  </si>
  <si>
    <t>7.10</t>
  </si>
  <si>
    <t>7.11</t>
  </si>
  <si>
    <t>7.12</t>
  </si>
  <si>
    <t>7.13</t>
  </si>
  <si>
    <t>7.14</t>
  </si>
  <si>
    <t>08.</t>
  </si>
  <si>
    <t>8.1</t>
  </si>
  <si>
    <t>8.2</t>
  </si>
  <si>
    <t>8.3</t>
  </si>
  <si>
    <t>8.4</t>
  </si>
  <si>
    <t>8.5</t>
  </si>
  <si>
    <t>8.6</t>
  </si>
  <si>
    <t>1 oseba = 8,61 kg</t>
  </si>
  <si>
    <t>Cene veljajo od 1.10.2017 dalje.</t>
  </si>
  <si>
    <t xml:space="preserve">Cene veljajo od 1.3.2020 dalje na podlagi 190. sklepa 10. redne seje Občinskega sveta občine Jesenice z dne 6.2.2020. </t>
  </si>
  <si>
    <t>80 l PEHD zabojnik</t>
  </si>
  <si>
    <t>120 l PEHD zabojnik</t>
  </si>
  <si>
    <t>240 l PEHD zabojnik</t>
  </si>
  <si>
    <t>1100 l PEHD zabojnik z ravnim pokrovom - 4 kolesa</t>
  </si>
  <si>
    <t xml:space="preserve"> Cene veljajo od 1.7.2013 dalje.</t>
  </si>
  <si>
    <t xml:space="preserve">Najem PEHD zabojnika 240 l </t>
  </si>
  <si>
    <t xml:space="preserve">Najem PEHD zabojnika 770 l - 1100 l </t>
  </si>
  <si>
    <t xml:space="preserve">Pranje in dezinfekcija PEHD zabojnika 240 l </t>
  </si>
  <si>
    <t xml:space="preserve">Pranje in dezinfekcija PEHD zabojnika 770 l - 1100 l  </t>
  </si>
  <si>
    <t xml:space="preserve">Najem PEHD zabojnika 80 l  </t>
  </si>
  <si>
    <t xml:space="preserve">Najem PEHD zabojnika 120 l  </t>
  </si>
  <si>
    <t xml:space="preserve">Najem PEHD zabojnika 240 l   </t>
  </si>
  <si>
    <t xml:space="preserve">Najem PEHD zabojnika 770 l  </t>
  </si>
  <si>
    <t xml:space="preserve">Najem PEHD zabojnika 1100 l  </t>
  </si>
  <si>
    <t xml:space="preserve">Najem PEHD zabojnika 120 l s komunalno ključavnico </t>
  </si>
  <si>
    <t>Najem PEHD zabojnika 240 l s komunalno ključavnico</t>
  </si>
  <si>
    <t>Skupaj</t>
  </si>
  <si>
    <t>Cena je potrjena na 8. seji Občinskega sveta občine Jesenice z dne 21.6.2007.</t>
  </si>
  <si>
    <t xml:space="preserve">Označba zabojnika z identifikacijskimi nalepkami po naročilu </t>
  </si>
  <si>
    <t>Ravnanje s kuhinjskimi odpadki iz gospodinjstev - 80 l zabojnik</t>
  </si>
  <si>
    <t>Ravnanje s kuhinjskimi odpadki iz gospodinjstev - 120 l zabojnik</t>
  </si>
  <si>
    <t>Ravnanje s kuhinjskimi odpadki iz gospodinjstev - 240 l zabojnik</t>
  </si>
  <si>
    <t>JEKO, d.o.o.</t>
  </si>
  <si>
    <t>Direktor:</t>
  </si>
  <si>
    <t xml:space="preserve">Uroš BUČAR, univ. dipl. ekon. </t>
  </si>
  <si>
    <t>Ravnanje s kuhinjskimi odpadki (odvoz in prevzem)</t>
  </si>
  <si>
    <t xml:space="preserve">03.   </t>
  </si>
  <si>
    <t>3.1.</t>
  </si>
  <si>
    <t>04.</t>
  </si>
  <si>
    <t>4.4.</t>
  </si>
  <si>
    <t>4.5.</t>
  </si>
  <si>
    <t>4.6.</t>
  </si>
  <si>
    <t>4.7.</t>
  </si>
  <si>
    <t>4.8.</t>
  </si>
  <si>
    <t>4.9.</t>
  </si>
  <si>
    <t>4.10.</t>
  </si>
  <si>
    <t xml:space="preserve">Ravnanje z zelenim odrezom (odvoz in prevzem) </t>
  </si>
  <si>
    <t>05.</t>
  </si>
  <si>
    <r>
      <t>Odvoz kosovnega odpadka, ki presega prostornino 4 m</t>
    </r>
    <r>
      <rPr>
        <vertAlign val="superscript"/>
        <sz val="9"/>
        <rFont val="Calibri"/>
        <family val="2"/>
        <charset val="238"/>
        <scheme val="minor"/>
      </rPr>
      <t>3</t>
    </r>
  </si>
  <si>
    <r>
      <t>m</t>
    </r>
    <r>
      <rPr>
        <vertAlign val="superscript"/>
        <sz val="9"/>
        <rFont val="Calibri"/>
        <family val="2"/>
        <charset val="238"/>
        <scheme val="minor"/>
      </rPr>
      <t>3</t>
    </r>
  </si>
  <si>
    <t>kg</t>
  </si>
  <si>
    <t xml:space="preserve">Cene za odlaganje velja od 1.4.2014 dalje na podlagi 617.sklepa 35.redne seje Občinskega sveta občine Jesenice z dne 27.3.2014 , v ceno sta vključena finančno jamstvo in okoljska dajatev za obremenjevanje okolja zaradi odlaganja odpadkov. Cena za obdelavo velja od 1.4.2017 dalje na osnovi 470. sklepa 19. redne seje Občinskega sveta Občine Jesenice z dne 30.3.2017. Cena za storitev zbiranja komunalnih odpadkov velja od 1.3.2020 dalje in za javno infrastrukturo zbiranja komunalnih odpadkov od 1.1.2021 na podlagi 190. sklepa 10. redne seje Občinskega sveta občine Jesenice z dne 6.2.2020. </t>
  </si>
  <si>
    <r>
      <t>5 m</t>
    </r>
    <r>
      <rPr>
        <b/>
        <vertAlign val="superscript"/>
        <sz val="9"/>
        <rFont val="Calibri"/>
        <family val="2"/>
        <charset val="238"/>
        <scheme val="minor"/>
      </rPr>
      <t>3</t>
    </r>
    <r>
      <rPr>
        <b/>
        <sz val="9"/>
        <rFont val="Calibri"/>
        <family val="2"/>
        <charset val="238"/>
        <scheme val="minor"/>
      </rPr>
      <t xml:space="preserve"> zabojnik za mešane komunalne odpadke </t>
    </r>
  </si>
  <si>
    <r>
      <t>5 m</t>
    </r>
    <r>
      <rPr>
        <b/>
        <vertAlign val="superscript"/>
        <sz val="9"/>
        <rFont val="Calibri"/>
        <family val="2"/>
        <charset val="238"/>
        <scheme val="minor"/>
      </rPr>
      <t>3</t>
    </r>
    <r>
      <rPr>
        <b/>
        <sz val="9"/>
        <rFont val="Calibri"/>
        <family val="2"/>
        <charset val="238"/>
        <scheme val="minor"/>
      </rPr>
      <t xml:space="preserve"> zabojnik za kosovne  odpadke </t>
    </r>
  </si>
  <si>
    <r>
      <t>5 m</t>
    </r>
    <r>
      <rPr>
        <b/>
        <vertAlign val="superscript"/>
        <sz val="9"/>
        <rFont val="Calibri"/>
        <family val="2"/>
        <charset val="238"/>
        <scheme val="minor"/>
      </rPr>
      <t>3</t>
    </r>
    <r>
      <rPr>
        <b/>
        <sz val="9"/>
        <rFont val="Calibri"/>
        <family val="2"/>
        <charset val="238"/>
        <scheme val="minor"/>
      </rPr>
      <t xml:space="preserve"> zabojnik za industrijske odpadke </t>
    </r>
  </si>
  <si>
    <r>
      <t>5 m</t>
    </r>
    <r>
      <rPr>
        <b/>
        <vertAlign val="superscript"/>
        <sz val="9"/>
        <rFont val="Calibri"/>
        <family val="2"/>
        <charset val="238"/>
        <scheme val="minor"/>
      </rPr>
      <t>3</t>
    </r>
    <r>
      <rPr>
        <b/>
        <sz val="9"/>
        <rFont val="Calibri"/>
        <family val="2"/>
        <charset val="238"/>
        <scheme val="minor"/>
      </rPr>
      <t xml:space="preserve"> zabojnik za gradbene odpadke </t>
    </r>
  </si>
  <si>
    <r>
      <t>Odvoz zelenega odreza do 2 m</t>
    </r>
    <r>
      <rPr>
        <vertAlign val="superscript"/>
        <sz val="9"/>
        <rFont val="Calibri"/>
        <family val="2"/>
        <charset val="238"/>
        <scheme val="minor"/>
      </rPr>
      <t>3</t>
    </r>
  </si>
  <si>
    <r>
      <t>Odvoz zelenega odreza od 2 m</t>
    </r>
    <r>
      <rPr>
        <vertAlign val="superscript"/>
        <sz val="9"/>
        <rFont val="Calibri"/>
        <family val="2"/>
        <charset val="238"/>
        <scheme val="minor"/>
      </rPr>
      <t>3</t>
    </r>
    <r>
      <rPr>
        <sz val="9"/>
        <rFont val="Calibri"/>
        <family val="2"/>
        <charset val="238"/>
        <scheme val="minor"/>
      </rPr>
      <t xml:space="preserve"> do 4 m</t>
    </r>
    <r>
      <rPr>
        <vertAlign val="superscript"/>
        <sz val="9"/>
        <rFont val="Calibri"/>
        <family val="2"/>
        <charset val="238"/>
        <scheme val="minor"/>
      </rPr>
      <t>3</t>
    </r>
  </si>
  <si>
    <r>
      <t>Obračun odvoza zelenega odreza nad 4 m</t>
    </r>
    <r>
      <rPr>
        <vertAlign val="superscript"/>
        <sz val="9"/>
        <rFont val="Calibri"/>
        <family val="2"/>
        <charset val="238"/>
        <scheme val="minor"/>
      </rPr>
      <t xml:space="preserve">3 </t>
    </r>
    <r>
      <rPr>
        <sz val="9"/>
        <rFont val="Calibri"/>
        <family val="2"/>
        <charset val="238"/>
        <scheme val="minor"/>
      </rPr>
      <t>se izvede po dejansko porabljenem času in količinah.</t>
    </r>
  </si>
  <si>
    <t>Najem PEHD zabojnika 80 l - 240 l za kuhinjske odpadke</t>
  </si>
  <si>
    <r>
      <t>Najem kovinskega 5 m</t>
    </r>
    <r>
      <rPr>
        <vertAlign val="superscript"/>
        <sz val="9"/>
        <rFont val="Calibri"/>
        <family val="2"/>
        <charset val="238"/>
        <scheme val="minor"/>
      </rPr>
      <t>3</t>
    </r>
    <r>
      <rPr>
        <sz val="9"/>
        <rFont val="Calibri"/>
        <family val="2"/>
        <charset val="238"/>
        <scheme val="minor"/>
      </rPr>
      <t xml:space="preserve"> zabojnika - odprtega</t>
    </r>
  </si>
  <si>
    <r>
      <t>Pranje in dezinfekcija 5 m</t>
    </r>
    <r>
      <rPr>
        <vertAlign val="superscript"/>
        <sz val="9"/>
        <rFont val="Calibri"/>
        <family val="2"/>
        <charset val="238"/>
        <scheme val="minor"/>
      </rPr>
      <t>3</t>
    </r>
    <r>
      <rPr>
        <sz val="9"/>
        <rFont val="Calibri"/>
        <family val="2"/>
        <charset val="238"/>
        <scheme val="minor"/>
      </rPr>
      <t xml:space="preserve"> odprtega zabojnika</t>
    </r>
  </si>
  <si>
    <t>Cenik velja od 1.1.2021 dalje.</t>
  </si>
  <si>
    <t>Ravnanje s komunalnimi odpadki za ostale povzročitelje vključene v  GJS (poslovna dejavnost, društva, vikendi) - odvoz na 14 dni</t>
  </si>
  <si>
    <t>CENIK št. VII/06-221-01/2021</t>
  </si>
  <si>
    <t xml:space="preserve">         ravnanja s komunalnimi odpadki v občini Jesenice       </t>
  </si>
  <si>
    <t>Cena EUR/kg</t>
  </si>
  <si>
    <r>
      <t>Za 1 liter oziroma 1 m</t>
    </r>
    <r>
      <rPr>
        <b/>
        <vertAlign val="superscript"/>
        <sz val="9"/>
        <rFont val="Calibri"/>
        <family val="2"/>
        <charset val="238"/>
        <scheme val="minor"/>
      </rPr>
      <t>2</t>
    </r>
  </si>
  <si>
    <t>Cena EUR/m3</t>
  </si>
  <si>
    <r>
      <t>l/mes, m</t>
    </r>
    <r>
      <rPr>
        <vertAlign val="superscript"/>
        <sz val="8"/>
        <rFont val="Calibri"/>
        <family val="2"/>
        <charset val="238"/>
        <scheme val="minor"/>
      </rPr>
      <t>2</t>
    </r>
    <r>
      <rPr>
        <sz val="8"/>
        <rFont val="Calibri"/>
        <family val="2"/>
        <charset val="238"/>
        <scheme val="minor"/>
      </rPr>
      <t>/mes</t>
    </r>
  </si>
  <si>
    <r>
      <t>l/mes, m</t>
    </r>
    <r>
      <rPr>
        <b/>
        <vertAlign val="superscript"/>
        <sz val="8"/>
        <rFont val="Calibri"/>
        <family val="2"/>
        <charset val="238"/>
        <scheme val="minor"/>
      </rPr>
      <t>2</t>
    </r>
    <r>
      <rPr>
        <b/>
        <sz val="8"/>
        <rFont val="Calibri"/>
        <family val="2"/>
        <charset val="238"/>
        <scheme val="minor"/>
      </rPr>
      <t>/mes</t>
    </r>
  </si>
  <si>
    <r>
      <t>EUR/m</t>
    </r>
    <r>
      <rPr>
        <vertAlign val="superscript"/>
        <sz val="8"/>
        <rFont val="Calibri"/>
        <family val="2"/>
        <charset val="238"/>
        <scheme val="minor"/>
      </rPr>
      <t>2</t>
    </r>
    <r>
      <rPr>
        <sz val="8"/>
        <rFont val="Calibri"/>
        <family val="2"/>
        <charset val="238"/>
        <scheme val="minor"/>
      </rPr>
      <t>/mes</t>
    </r>
  </si>
  <si>
    <r>
      <t>EUR/m</t>
    </r>
    <r>
      <rPr>
        <b/>
        <vertAlign val="superscript"/>
        <sz val="8"/>
        <rFont val="Calibri"/>
        <family val="2"/>
        <charset val="238"/>
        <scheme val="minor"/>
      </rPr>
      <t>2</t>
    </r>
    <r>
      <rPr>
        <b/>
        <sz val="8"/>
        <rFont val="Calibri"/>
        <family val="2"/>
        <charset val="238"/>
        <scheme val="minor"/>
      </rPr>
      <t>/mes</t>
    </r>
  </si>
  <si>
    <t>EUR/kg/mesec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</si>
</sst>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0.0000"/>
    <numFmt numFmtId="166" formatCode="0.0%"/>
  </numFmts>
  <fonts count="17" x14ac:knownFonts="1">
    <font>
      <sz val="10"/>
      <name val="Arial CE"/>
      <charset val="238"/>
    </font>
    <font>
      <b/>
      <sz val="10"/>
      <color theme="0"/>
      <name val="Calibri"/>
      <family val="2"/>
      <charset val="238"/>
      <scheme val="minor"/>
    </font>
    <font>
      <sz val="10"/>
      <name val="Calibri"/>
      <family val="2"/>
      <charset val="238"/>
      <scheme val="minor"/>
    </font>
    <font>
      <b/>
      <sz val="14"/>
      <name val="Calibri"/>
      <family val="2"/>
      <charset val="238"/>
      <scheme val="minor"/>
    </font>
    <font>
      <sz val="8"/>
      <name val="Calibri"/>
      <family val="2"/>
      <charset val="238"/>
      <scheme val="minor"/>
    </font>
    <font>
      <b/>
      <sz val="10"/>
      <name val="Calibri"/>
      <family val="2"/>
      <charset val="238"/>
      <scheme val="minor"/>
    </font>
    <font>
      <b/>
      <sz val="13"/>
      <name val="Calibri"/>
      <family val="2"/>
      <charset val="238"/>
      <scheme val="minor"/>
    </font>
    <font>
      <b/>
      <sz val="8"/>
      <name val="Calibri"/>
      <family val="2"/>
      <charset val="238"/>
      <scheme val="minor"/>
    </font>
    <font>
      <sz val="9"/>
      <name val="Calibri"/>
      <family val="2"/>
      <charset val="238"/>
      <scheme val="minor"/>
    </font>
    <font>
      <b/>
      <sz val="9"/>
      <name val="Calibri"/>
      <family val="2"/>
      <charset val="238"/>
      <scheme val="minor"/>
    </font>
    <font>
      <sz val="8"/>
      <color theme="0"/>
      <name val="Calibri"/>
      <family val="2"/>
      <charset val="238"/>
      <scheme val="minor"/>
    </font>
    <font>
      <b/>
      <sz val="20"/>
      <name val="Calibri"/>
      <family val="2"/>
      <charset val="238"/>
      <scheme val="minor"/>
    </font>
    <font>
      <sz val="8"/>
      <name val="Arial CE"/>
      <charset val="238"/>
    </font>
    <font>
      <vertAlign val="superscript"/>
      <sz val="9"/>
      <name val="Calibri"/>
      <family val="2"/>
      <charset val="238"/>
      <scheme val="minor"/>
    </font>
    <font>
      <b/>
      <vertAlign val="superscript"/>
      <sz val="9"/>
      <name val="Calibri"/>
      <family val="2"/>
      <charset val="238"/>
      <scheme val="minor"/>
    </font>
    <font>
      <vertAlign val="superscript"/>
      <sz val="8"/>
      <name val="Calibri"/>
      <family val="2"/>
      <charset val="238"/>
      <scheme val="minor"/>
    </font>
    <font>
      <b/>
      <vertAlign val="superscript"/>
      <sz val="8"/>
      <name val="Calibri"/>
      <family val="2"/>
      <charset val="238"/>
      <scheme val="minor"/>
    </font>
  </fonts>
  <fills count="5">
    <fill>
      <patternFill patternType="none"/>
    </fill>
    <fill>
      <patternFill patternType="gray125"/>
    </fill>
    <fill>
      <patternFill patternType="solid">
        <fgColor theme="0"/>
        <bgColor indexed="64"/>
      </patternFill>
    </fill>
    <fill>
      <patternFill patternType="solid">
        <fgColor rgb="FFF15C2C"/>
        <bgColor indexed="64"/>
      </patternFill>
    </fill>
    <fill>
      <patternFill patternType="solid">
        <fgColor rgb="FFFACCBE"/>
        <bgColor indexed="64"/>
      </patternFill>
    </fill>
  </fills>
  <borders count="15">
    <border>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s>
  <cellStyleXfs count="1">
    <xf numFmtId="0" fontId="0" fillId="0" borderId="0"/>
  </cellStyleXfs>
  <cellXfs count="297">
    <xf numFmtId="0" fontId="0" fillId="0" borderId="0" xfId="0"/>
    <xf numFmtId="4" fontId="4" fillId="0" borderId="0" xfId="0" applyNumberFormat="1" applyFont="1" applyAlignment="1">
      <alignment horizontal="left"/>
    </xf>
    <xf numFmtId="4" fontId="2" fillId="0" borderId="0" xfId="0" applyNumberFormat="1" applyFont="1" applyAlignment="1">
      <alignment horizontal="left"/>
    </xf>
    <xf numFmtId="0" fontId="2" fillId="0" borderId="0" xfId="0" applyFont="1" applyFill="1" applyAlignment="1">
      <alignment horizontal="center"/>
    </xf>
    <xf numFmtId="164" fontId="2" fillId="0" borderId="0" xfId="0" applyNumberFormat="1" applyFont="1"/>
    <xf numFmtId="49" fontId="2" fillId="0" borderId="0" xfId="0" applyNumberFormat="1" applyFont="1"/>
    <xf numFmtId="0" fontId="2" fillId="0" borderId="0" xfId="0" applyFont="1" applyFill="1"/>
    <xf numFmtId="4" fontId="6" fillId="0" borderId="0" xfId="0" applyNumberFormat="1" applyFont="1" applyAlignment="1">
      <alignment horizontal="center" vertical="top" wrapText="1"/>
    </xf>
    <xf numFmtId="0" fontId="2" fillId="0" borderId="0" xfId="0" applyFont="1" applyAlignment="1">
      <alignment vertical="center"/>
    </xf>
    <xf numFmtId="0" fontId="5" fillId="0" borderId="0" xfId="0" applyFont="1" applyFill="1" applyBorder="1" applyAlignment="1">
      <alignment horizontal="left" vertical="center"/>
    </xf>
    <xf numFmtId="0" fontId="5" fillId="0" borderId="1" xfId="0" applyFont="1" applyFill="1" applyBorder="1" applyAlignment="1">
      <alignment horizontal="left" vertical="center"/>
    </xf>
    <xf numFmtId="4" fontId="8" fillId="0" borderId="3" xfId="0" applyNumberFormat="1" applyFont="1" applyFill="1" applyBorder="1" applyAlignment="1">
      <alignment vertical="center"/>
    </xf>
    <xf numFmtId="4" fontId="4" fillId="2" borderId="3" xfId="0" applyNumberFormat="1" applyFont="1" applyFill="1" applyBorder="1" applyAlignment="1">
      <alignment horizontal="center" vertical="center"/>
    </xf>
    <xf numFmtId="166" fontId="8" fillId="0" borderId="3" xfId="0" applyNumberFormat="1" applyFont="1" applyBorder="1" applyAlignment="1">
      <alignment horizontal="center" vertical="center"/>
    </xf>
    <xf numFmtId="0" fontId="8" fillId="0" borderId="0" xfId="0" applyFont="1" applyAlignment="1">
      <alignment vertical="center"/>
    </xf>
    <xf numFmtId="4" fontId="8" fillId="0" borderId="3" xfId="0" applyNumberFormat="1" applyFont="1" applyFill="1" applyBorder="1" applyAlignment="1">
      <alignment vertical="center" wrapText="1"/>
    </xf>
    <xf numFmtId="166" fontId="8" fillId="0" borderId="4" xfId="0" applyNumberFormat="1" applyFont="1" applyBorder="1" applyAlignment="1">
      <alignment horizontal="center" vertical="center"/>
    </xf>
    <xf numFmtId="0" fontId="8" fillId="0" borderId="0" xfId="0" applyFont="1" applyAlignment="1">
      <alignment vertical="top"/>
    </xf>
    <xf numFmtId="0" fontId="2" fillId="0" borderId="0" xfId="0" applyFont="1" applyAlignment="1">
      <alignment vertical="top"/>
    </xf>
    <xf numFmtId="4" fontId="8" fillId="2" borderId="3" xfId="0" applyNumberFormat="1" applyFont="1" applyFill="1" applyBorder="1" applyAlignment="1">
      <alignment vertical="center" wrapText="1"/>
    </xf>
    <xf numFmtId="4" fontId="8" fillId="2" borderId="3" xfId="0" applyNumberFormat="1" applyFont="1" applyFill="1" applyBorder="1" applyAlignment="1">
      <alignment horizontal="center" vertical="center" wrapText="1"/>
    </xf>
    <xf numFmtId="0" fontId="2" fillId="0" borderId="0" xfId="0" applyFont="1" applyBorder="1" applyAlignment="1">
      <alignment wrapText="1"/>
    </xf>
    <xf numFmtId="49" fontId="5" fillId="0" borderId="0" xfId="0" applyNumberFormat="1" applyFont="1" applyBorder="1"/>
    <xf numFmtId="4" fontId="5" fillId="0" borderId="0" xfId="0" applyNumberFormat="1" applyFont="1" applyBorder="1" applyAlignment="1">
      <alignment vertical="top" wrapText="1"/>
    </xf>
    <xf numFmtId="4" fontId="7" fillId="0" borderId="0" xfId="0" applyNumberFormat="1" applyFont="1" applyBorder="1" applyAlignment="1">
      <alignment horizontal="center"/>
    </xf>
    <xf numFmtId="165" fontId="5" fillId="0" borderId="0" xfId="0" applyNumberFormat="1" applyFont="1" applyBorder="1" applyAlignment="1">
      <alignment horizontal="center"/>
    </xf>
    <xf numFmtId="0" fontId="4" fillId="0" borderId="9" xfId="0" applyFont="1" applyFill="1" applyBorder="1" applyAlignment="1">
      <alignment horizontal="left" vertical="center" wrapText="1"/>
    </xf>
    <xf numFmtId="0" fontId="4" fillId="0" borderId="0" xfId="0" applyFont="1" applyFill="1" applyBorder="1" applyAlignment="1">
      <alignment horizontal="left" vertical="center" wrapText="1"/>
    </xf>
    <xf numFmtId="49" fontId="9" fillId="0" borderId="10" xfId="0" applyNumberFormat="1" applyFont="1" applyBorder="1"/>
    <xf numFmtId="4" fontId="8" fillId="0" borderId="6" xfId="0" applyNumberFormat="1" applyFont="1" applyBorder="1"/>
    <xf numFmtId="4" fontId="8" fillId="0" borderId="8" xfId="0" applyNumberFormat="1" applyFont="1" applyBorder="1"/>
    <xf numFmtId="166" fontId="8" fillId="0" borderId="3" xfId="0" applyNumberFormat="1" applyFont="1" applyBorder="1" applyAlignment="1">
      <alignment horizontal="center"/>
    </xf>
    <xf numFmtId="49" fontId="9" fillId="0" borderId="6" xfId="0" applyNumberFormat="1" applyFont="1" applyBorder="1"/>
    <xf numFmtId="0" fontId="2" fillId="0" borderId="0" xfId="0" applyFont="1" applyFill="1" applyAlignment="1">
      <alignment vertical="top"/>
    </xf>
    <xf numFmtId="4" fontId="8" fillId="0" borderId="6" xfId="0" applyNumberFormat="1" applyFont="1" applyBorder="1" applyAlignment="1">
      <alignment vertical="top" wrapText="1"/>
    </xf>
    <xf numFmtId="4" fontId="8" fillId="0" borderId="8" xfId="0" applyNumberFormat="1" applyFont="1" applyBorder="1" applyAlignment="1">
      <alignment vertical="top" wrapText="1"/>
    </xf>
    <xf numFmtId="0" fontId="8" fillId="0" borderId="0" xfId="0" applyFont="1" applyAlignment="1">
      <alignment vertical="center" wrapText="1"/>
    </xf>
    <xf numFmtId="4" fontId="8" fillId="2" borderId="5" xfId="0" applyNumberFormat="1" applyFont="1" applyFill="1" applyBorder="1" applyAlignment="1">
      <alignment vertical="top" wrapText="1"/>
    </xf>
    <xf numFmtId="4" fontId="8" fillId="2" borderId="11" xfId="0" applyNumberFormat="1" applyFont="1" applyFill="1" applyBorder="1" applyAlignment="1">
      <alignment vertical="top" wrapText="1"/>
    </xf>
    <xf numFmtId="166" fontId="8" fillId="2" borderId="4" xfId="0" applyNumberFormat="1" applyFont="1" applyFill="1" applyBorder="1" applyAlignment="1">
      <alignment horizontal="center"/>
    </xf>
    <xf numFmtId="4" fontId="8" fillId="0" borderId="7" xfId="0" applyNumberFormat="1" applyFont="1" applyFill="1" applyBorder="1" applyAlignment="1">
      <alignment vertical="top" wrapText="1"/>
    </xf>
    <xf numFmtId="4" fontId="8" fillId="0" borderId="7" xfId="0" applyNumberFormat="1" applyFont="1" applyFill="1" applyBorder="1" applyAlignment="1">
      <alignment horizontal="center"/>
    </xf>
    <xf numFmtId="165" fontId="8" fillId="0" borderId="7" xfId="0" applyNumberFormat="1" applyFont="1" applyFill="1" applyBorder="1" applyAlignment="1">
      <alignment horizontal="center"/>
    </xf>
    <xf numFmtId="166" fontId="8" fillId="0" borderId="7" xfId="0" applyNumberFormat="1" applyFont="1" applyFill="1" applyBorder="1" applyAlignment="1">
      <alignment horizontal="center"/>
    </xf>
    <xf numFmtId="4" fontId="8" fillId="2" borderId="6" xfId="0" applyNumberFormat="1" applyFont="1" applyFill="1" applyBorder="1" applyAlignment="1">
      <alignment vertical="top" wrapText="1"/>
    </xf>
    <xf numFmtId="4" fontId="8" fillId="2" borderId="8" xfId="0" applyNumberFormat="1" applyFont="1" applyFill="1" applyBorder="1" applyAlignment="1">
      <alignment vertical="top" wrapText="1"/>
    </xf>
    <xf numFmtId="166" fontId="8" fillId="2" borderId="3" xfId="0" applyNumberFormat="1" applyFont="1" applyFill="1" applyBorder="1" applyAlignment="1">
      <alignment horizontal="center"/>
    </xf>
    <xf numFmtId="49" fontId="9" fillId="0" borderId="13" xfId="0" applyNumberFormat="1" applyFont="1" applyFill="1" applyBorder="1"/>
    <xf numFmtId="4" fontId="8" fillId="0" borderId="13" xfId="0" applyNumberFormat="1" applyFont="1" applyFill="1" applyBorder="1" applyAlignment="1">
      <alignment vertical="top" wrapText="1"/>
    </xf>
    <xf numFmtId="4" fontId="8" fillId="0" borderId="13" xfId="0" applyNumberFormat="1" applyFont="1" applyFill="1" applyBorder="1" applyAlignment="1">
      <alignment horizontal="center"/>
    </xf>
    <xf numFmtId="165" fontId="8" fillId="0" borderId="13" xfId="0" applyNumberFormat="1" applyFont="1" applyFill="1" applyBorder="1" applyAlignment="1">
      <alignment horizontal="center"/>
    </xf>
    <xf numFmtId="166" fontId="8" fillId="0" borderId="13" xfId="0" applyNumberFormat="1" applyFont="1" applyFill="1" applyBorder="1" applyAlignment="1">
      <alignment horizontal="center"/>
    </xf>
    <xf numFmtId="4" fontId="8" fillId="0" borderId="5" xfId="0" applyNumberFormat="1" applyFont="1" applyBorder="1" applyAlignment="1">
      <alignment vertical="top" wrapText="1"/>
    </xf>
    <xf numFmtId="4" fontId="8" fillId="0" borderId="11" xfId="0" applyNumberFormat="1" applyFont="1" applyBorder="1" applyAlignment="1">
      <alignment vertical="top" wrapText="1"/>
    </xf>
    <xf numFmtId="49" fontId="9" fillId="2" borderId="13" xfId="0" applyNumberFormat="1" applyFont="1" applyFill="1" applyBorder="1"/>
    <xf numFmtId="4" fontId="8" fillId="2" borderId="13" xfId="0" applyNumberFormat="1" applyFont="1" applyFill="1" applyBorder="1" applyAlignment="1">
      <alignment vertical="top" wrapText="1"/>
    </xf>
    <xf numFmtId="4" fontId="8" fillId="2" borderId="13" xfId="0" applyNumberFormat="1" applyFont="1" applyFill="1" applyBorder="1" applyAlignment="1">
      <alignment horizontal="center"/>
    </xf>
    <xf numFmtId="165" fontId="8" fillId="2" borderId="13" xfId="0" applyNumberFormat="1" applyFont="1" applyFill="1" applyBorder="1" applyAlignment="1">
      <alignment horizontal="center"/>
    </xf>
    <xf numFmtId="166" fontId="8" fillId="2" borderId="13" xfId="0" applyNumberFormat="1" applyFont="1" applyFill="1" applyBorder="1" applyAlignment="1">
      <alignment horizontal="center"/>
    </xf>
    <xf numFmtId="0" fontId="9" fillId="0" borderId="0" xfId="0" applyFont="1" applyFill="1" applyAlignment="1">
      <alignment vertical="center"/>
    </xf>
    <xf numFmtId="0" fontId="8" fillId="0" borderId="0" xfId="0" applyFont="1" applyFill="1" applyAlignment="1">
      <alignment vertical="center" wrapText="1"/>
    </xf>
    <xf numFmtId="0" fontId="2" fillId="0" borderId="0" xfId="0" applyFont="1" applyFill="1" applyAlignment="1">
      <alignment vertical="center" wrapText="1"/>
    </xf>
    <xf numFmtId="49" fontId="9" fillId="0" borderId="10" xfId="0" applyNumberFormat="1" applyFont="1" applyFill="1" applyBorder="1" applyAlignment="1">
      <alignment vertical="center" wrapText="1"/>
    </xf>
    <xf numFmtId="4" fontId="8" fillId="0" borderId="6" xfId="0" applyNumberFormat="1" applyFont="1" applyBorder="1" applyAlignment="1">
      <alignment vertical="center" wrapText="1"/>
    </xf>
    <xf numFmtId="4" fontId="8" fillId="0" borderId="8" xfId="0" applyNumberFormat="1" applyFont="1" applyBorder="1" applyAlignment="1">
      <alignment vertical="center" wrapText="1"/>
    </xf>
    <xf numFmtId="49" fontId="9" fillId="0" borderId="6" xfId="0" applyNumberFormat="1" applyFont="1" applyFill="1" applyBorder="1" applyAlignment="1">
      <alignment vertical="center" wrapText="1"/>
    </xf>
    <xf numFmtId="0" fontId="2" fillId="0" borderId="0" xfId="0" applyFont="1" applyFill="1" applyBorder="1" applyAlignment="1">
      <alignment vertical="center" wrapText="1"/>
    </xf>
    <xf numFmtId="0" fontId="8" fillId="0" borderId="0" xfId="0" applyFont="1" applyFill="1" applyAlignment="1">
      <alignment vertical="center"/>
    </xf>
    <xf numFmtId="4" fontId="8" fillId="0" borderId="5" xfId="0" applyNumberFormat="1" applyFont="1" applyBorder="1" applyAlignment="1">
      <alignment vertical="center" wrapText="1"/>
    </xf>
    <xf numFmtId="4" fontId="8" fillId="0" borderId="11" xfId="0" applyNumberFormat="1" applyFont="1" applyBorder="1" applyAlignment="1">
      <alignment vertical="center" wrapText="1"/>
    </xf>
    <xf numFmtId="0" fontId="2" fillId="0" borderId="0" xfId="0" applyFont="1" applyFill="1" applyAlignment="1">
      <alignment vertical="center"/>
    </xf>
    <xf numFmtId="4" fontId="8" fillId="0" borderId="6" xfId="0" applyNumberFormat="1" applyFont="1" applyFill="1" applyBorder="1" applyAlignment="1">
      <alignment vertical="center" wrapText="1"/>
    </xf>
    <xf numFmtId="4" fontId="8" fillId="0" borderId="8" xfId="0" applyNumberFormat="1" applyFont="1" applyFill="1" applyBorder="1" applyAlignment="1">
      <alignment vertical="center" wrapText="1"/>
    </xf>
    <xf numFmtId="4" fontId="8" fillId="0" borderId="5" xfId="0" applyNumberFormat="1" applyFont="1" applyFill="1" applyBorder="1" applyAlignment="1">
      <alignment vertical="center" wrapText="1"/>
    </xf>
    <xf numFmtId="4" fontId="8" fillId="0" borderId="11" xfId="0" applyNumberFormat="1" applyFont="1" applyFill="1" applyBorder="1" applyAlignment="1">
      <alignment vertical="center" wrapText="1"/>
    </xf>
    <xf numFmtId="4" fontId="8" fillId="2" borderId="6" xfId="0" applyNumberFormat="1" applyFont="1" applyFill="1" applyBorder="1" applyAlignment="1">
      <alignment vertical="center" wrapText="1"/>
    </xf>
    <xf numFmtId="4" fontId="8" fillId="2" borderId="8" xfId="0" applyNumberFormat="1" applyFont="1" applyFill="1" applyBorder="1" applyAlignment="1">
      <alignment vertical="center" wrapText="1"/>
    </xf>
    <xf numFmtId="49" fontId="2" fillId="0" borderId="0" xfId="0" applyNumberFormat="1" applyFont="1" applyFill="1" applyBorder="1" applyAlignment="1">
      <alignment vertical="center" wrapText="1"/>
    </xf>
    <xf numFmtId="4" fontId="8" fillId="0" borderId="10" xfId="0" applyNumberFormat="1" applyFont="1" applyFill="1" applyBorder="1" applyAlignment="1">
      <alignment vertical="center" wrapText="1"/>
    </xf>
    <xf numFmtId="4" fontId="8" fillId="0" borderId="12" xfId="0" applyNumberFormat="1" applyFont="1" applyFill="1" applyBorder="1" applyAlignment="1">
      <alignment vertical="center" wrapText="1"/>
    </xf>
    <xf numFmtId="49" fontId="2" fillId="0" borderId="0" xfId="0" applyNumberFormat="1" applyFont="1" applyFill="1" applyBorder="1" applyAlignment="1">
      <alignment vertical="center"/>
    </xf>
    <xf numFmtId="49" fontId="9" fillId="0" borderId="6" xfId="0" applyNumberFormat="1" applyFont="1" applyFill="1" applyBorder="1" applyAlignment="1">
      <alignment vertical="center"/>
    </xf>
    <xf numFmtId="166" fontId="8" fillId="2" borderId="0" xfId="0" applyNumberFormat="1" applyFont="1" applyFill="1" applyBorder="1" applyAlignment="1">
      <alignment horizontal="center"/>
    </xf>
    <xf numFmtId="165" fontId="8" fillId="2" borderId="0" xfId="0" applyNumberFormat="1" applyFont="1" applyFill="1" applyBorder="1" applyAlignment="1">
      <alignment horizontal="center"/>
    </xf>
    <xf numFmtId="4" fontId="8" fillId="2" borderId="0" xfId="0" applyNumberFormat="1" applyFont="1" applyFill="1" applyBorder="1" applyAlignment="1">
      <alignment vertical="center" wrapText="1"/>
    </xf>
    <xf numFmtId="0" fontId="2" fillId="0" borderId="0" xfId="0" applyFont="1" applyAlignment="1">
      <alignment vertical="center" wrapText="1"/>
    </xf>
    <xf numFmtId="0" fontId="2" fillId="2" borderId="0" xfId="0" applyFont="1" applyFill="1" applyAlignment="1">
      <alignment vertical="center" wrapText="1"/>
    </xf>
    <xf numFmtId="49" fontId="5" fillId="0" borderId="0" xfId="0" applyNumberFormat="1" applyFont="1" applyFill="1" applyBorder="1" applyAlignment="1">
      <alignment vertical="center"/>
    </xf>
    <xf numFmtId="49" fontId="5" fillId="0" borderId="6" xfId="0" applyNumberFormat="1" applyFont="1" applyFill="1" applyBorder="1"/>
    <xf numFmtId="4" fontId="4" fillId="0" borderId="8" xfId="0" applyNumberFormat="1" applyFont="1" applyFill="1" applyBorder="1" applyAlignment="1">
      <alignment horizontal="center"/>
    </xf>
    <xf numFmtId="166" fontId="8" fillId="0" borderId="3" xfId="0" applyNumberFormat="1" applyFont="1" applyFill="1" applyBorder="1" applyAlignment="1">
      <alignment horizontal="center"/>
    </xf>
    <xf numFmtId="49" fontId="5" fillId="0" borderId="3" xfId="0" applyNumberFormat="1" applyFont="1" applyFill="1" applyBorder="1"/>
    <xf numFmtId="0" fontId="5" fillId="0" borderId="0" xfId="0" applyFont="1" applyFill="1" applyBorder="1" applyAlignment="1">
      <alignment horizontal="left" vertical="center" wrapText="1"/>
    </xf>
    <xf numFmtId="49" fontId="9" fillId="0" borderId="3" xfId="0" applyNumberFormat="1" applyFont="1" applyFill="1" applyBorder="1" applyAlignment="1">
      <alignment vertical="center"/>
    </xf>
    <xf numFmtId="4" fontId="4" fillId="0" borderId="3" xfId="0" applyNumberFormat="1" applyFont="1" applyFill="1" applyBorder="1" applyAlignment="1">
      <alignment horizontal="center" vertical="center"/>
    </xf>
    <xf numFmtId="9" fontId="8" fillId="0" borderId="3" xfId="0" applyNumberFormat="1" applyFont="1" applyBorder="1" applyAlignment="1">
      <alignment horizontal="center"/>
    </xf>
    <xf numFmtId="0" fontId="8" fillId="0" borderId="0" xfId="0" applyFont="1" applyFill="1" applyBorder="1" applyAlignment="1">
      <alignment vertical="center"/>
    </xf>
    <xf numFmtId="4" fontId="8" fillId="0" borderId="0" xfId="0" applyNumberFormat="1" applyFont="1" applyFill="1" applyBorder="1" applyAlignment="1">
      <alignment vertical="center"/>
    </xf>
    <xf numFmtId="4" fontId="8" fillId="0" borderId="10" xfId="0" applyNumberFormat="1" applyFont="1" applyFill="1" applyBorder="1" applyAlignment="1">
      <alignment vertical="center"/>
    </xf>
    <xf numFmtId="4" fontId="8" fillId="0" borderId="12" xfId="0" applyNumberFormat="1" applyFont="1" applyFill="1" applyBorder="1" applyAlignment="1">
      <alignment vertical="center"/>
    </xf>
    <xf numFmtId="4" fontId="8" fillId="0" borderId="5" xfId="0" applyNumberFormat="1" applyFont="1" applyFill="1" applyBorder="1" applyAlignment="1">
      <alignment vertical="center"/>
    </xf>
    <xf numFmtId="4" fontId="8" fillId="0" borderId="11" xfId="0" applyNumberFormat="1" applyFont="1" applyFill="1" applyBorder="1" applyAlignment="1">
      <alignment vertical="center"/>
    </xf>
    <xf numFmtId="49" fontId="9" fillId="0" borderId="0" xfId="0" applyNumberFormat="1" applyFont="1" applyFill="1" applyBorder="1" applyAlignment="1">
      <alignment vertical="center"/>
    </xf>
    <xf numFmtId="4" fontId="8" fillId="0" borderId="0" xfId="0" applyNumberFormat="1" applyFont="1" applyFill="1" applyBorder="1" applyAlignment="1">
      <alignment horizontal="center" vertical="center"/>
    </xf>
    <xf numFmtId="4" fontId="9" fillId="0" borderId="0" xfId="0" applyNumberFormat="1" applyFont="1" applyFill="1" applyBorder="1" applyAlignment="1">
      <alignment horizontal="center" vertical="center"/>
    </xf>
    <xf numFmtId="0" fontId="2" fillId="0" borderId="0" xfId="0" applyFont="1" applyFill="1" applyBorder="1" applyAlignment="1">
      <alignment vertical="center"/>
    </xf>
    <xf numFmtId="0" fontId="2" fillId="0" borderId="0" xfId="0" applyFont="1" applyBorder="1" applyAlignment="1">
      <alignment vertical="center"/>
    </xf>
    <xf numFmtId="0" fontId="4" fillId="0" borderId="14" xfId="0" applyFont="1" applyFill="1" applyBorder="1" applyAlignment="1">
      <alignment horizontal="left" vertical="top" wrapText="1"/>
    </xf>
    <xf numFmtId="0" fontId="4" fillId="0" borderId="0" xfId="0" applyFont="1" applyFill="1" applyBorder="1" applyAlignment="1">
      <alignment horizontal="left" vertical="top" wrapText="1"/>
    </xf>
    <xf numFmtId="4" fontId="5" fillId="0" borderId="0" xfId="0" applyNumberFormat="1" applyFont="1" applyAlignment="1">
      <alignment horizontal="center"/>
    </xf>
    <xf numFmtId="4" fontId="2" fillId="0" borderId="0" xfId="0" applyNumberFormat="1" applyFont="1" applyAlignment="1">
      <alignment horizontal="center"/>
    </xf>
    <xf numFmtId="4" fontId="2" fillId="0" borderId="0" xfId="0" applyNumberFormat="1" applyFont="1"/>
    <xf numFmtId="0" fontId="4" fillId="0" borderId="0" xfId="0" applyFont="1" applyAlignment="1">
      <alignment horizontal="left"/>
    </xf>
    <xf numFmtId="0" fontId="2" fillId="0" borderId="0" xfId="0" applyFont="1" applyAlignment="1">
      <alignment horizontal="left"/>
    </xf>
    <xf numFmtId="49" fontId="5" fillId="4" borderId="6" xfId="0" applyNumberFormat="1" applyFont="1" applyFill="1" applyBorder="1" applyAlignment="1">
      <alignment vertical="center"/>
    </xf>
    <xf numFmtId="49" fontId="9" fillId="4" borderId="10" xfId="0" applyNumberFormat="1" applyFont="1" applyFill="1" applyBorder="1" applyAlignment="1">
      <alignment vertical="center" wrapText="1"/>
    </xf>
    <xf numFmtId="49" fontId="9" fillId="4" borderId="6" xfId="0" applyNumberFormat="1" applyFont="1" applyFill="1" applyBorder="1" applyAlignment="1">
      <alignment vertical="center"/>
    </xf>
    <xf numFmtId="49" fontId="9" fillId="4" borderId="10" xfId="0" applyNumberFormat="1" applyFont="1" applyFill="1" applyBorder="1" applyAlignment="1">
      <alignment vertical="center"/>
    </xf>
    <xf numFmtId="49" fontId="9" fillId="4" borderId="2" xfId="0" applyNumberFormat="1" applyFont="1" applyFill="1" applyBorder="1" applyAlignment="1">
      <alignment vertical="center"/>
    </xf>
    <xf numFmtId="49" fontId="9" fillId="4" borderId="6" xfId="0" applyNumberFormat="1" applyFont="1" applyFill="1" applyBorder="1" applyAlignment="1">
      <alignment vertical="center" wrapText="1"/>
    </xf>
    <xf numFmtId="49" fontId="9" fillId="4" borderId="3" xfId="0" applyNumberFormat="1" applyFont="1" applyFill="1" applyBorder="1" applyAlignment="1">
      <alignment vertical="center" wrapText="1"/>
    </xf>
    <xf numFmtId="49" fontId="9" fillId="4" borderId="3" xfId="0" applyNumberFormat="1" applyFont="1" applyFill="1" applyBorder="1" applyAlignment="1">
      <alignment vertical="center"/>
    </xf>
    <xf numFmtId="49" fontId="2" fillId="0" borderId="0" xfId="0" applyNumberFormat="1" applyFont="1" applyAlignment="1">
      <alignment horizontal="right" vertical="center" wrapText="1"/>
    </xf>
    <xf numFmtId="0" fontId="1" fillId="3" borderId="6" xfId="0" applyFont="1" applyFill="1" applyBorder="1" applyAlignment="1">
      <alignment vertical="center" wrapText="1"/>
    </xf>
    <xf numFmtId="4" fontId="1" fillId="3" borderId="6" xfId="0" applyNumberFormat="1" applyFont="1" applyFill="1" applyBorder="1" applyAlignment="1">
      <alignment horizontal="left" vertical="center" wrapText="1"/>
    </xf>
    <xf numFmtId="0" fontId="1" fillId="3" borderId="8" xfId="0" applyFont="1" applyFill="1" applyBorder="1" applyAlignment="1">
      <alignment horizontal="left" vertical="center"/>
    </xf>
    <xf numFmtId="4" fontId="10" fillId="3" borderId="7" xfId="0" applyNumberFormat="1" applyFont="1" applyFill="1" applyBorder="1" applyAlignment="1">
      <alignment horizontal="center" vertical="top" wrapText="1"/>
    </xf>
    <xf numFmtId="4" fontId="1" fillId="3" borderId="7" xfId="0" applyNumberFormat="1" applyFont="1" applyFill="1" applyBorder="1" applyAlignment="1">
      <alignment horizontal="center" vertical="top" wrapText="1"/>
    </xf>
    <xf numFmtId="4" fontId="1" fillId="3" borderId="8" xfId="0" applyNumberFormat="1" applyFont="1" applyFill="1" applyBorder="1" applyAlignment="1">
      <alignment horizontal="center" vertical="top" wrapText="1"/>
    </xf>
    <xf numFmtId="49" fontId="1" fillId="3" borderId="6" xfId="0" applyNumberFormat="1" applyFont="1" applyFill="1" applyBorder="1" applyAlignment="1">
      <alignment horizontal="left" vertical="center" wrapText="1"/>
    </xf>
    <xf numFmtId="4" fontId="8" fillId="0" borderId="4" xfId="0" applyNumberFormat="1" applyFont="1" applyFill="1" applyBorder="1" applyAlignment="1">
      <alignment vertical="center" wrapText="1"/>
    </xf>
    <xf numFmtId="49" fontId="9" fillId="0" borderId="3" xfId="0" applyNumberFormat="1" applyFont="1" applyBorder="1"/>
    <xf numFmtId="4" fontId="4" fillId="2" borderId="4" xfId="0" applyNumberFormat="1" applyFont="1" applyFill="1" applyBorder="1" applyAlignment="1">
      <alignment horizontal="center" vertical="center"/>
    </xf>
    <xf numFmtId="165" fontId="8" fillId="0" borderId="0" xfId="0" applyNumberFormat="1" applyFont="1" applyFill="1" applyBorder="1" applyAlignment="1">
      <alignment horizontal="center"/>
    </xf>
    <xf numFmtId="49" fontId="9" fillId="0" borderId="0" xfId="0" applyNumberFormat="1" applyFont="1" applyFill="1" applyBorder="1" applyAlignment="1">
      <alignment vertical="center" wrapText="1"/>
    </xf>
    <xf numFmtId="4" fontId="8" fillId="2" borderId="0" xfId="0" applyNumberFormat="1" applyFont="1" applyFill="1" applyBorder="1" applyAlignment="1">
      <alignment horizontal="center" vertical="center" wrapText="1"/>
    </xf>
    <xf numFmtId="165" fontId="8" fillId="2" borderId="0" xfId="0" applyNumberFormat="1" applyFont="1" applyFill="1" applyBorder="1" applyAlignment="1">
      <alignment horizontal="center" vertical="center" wrapText="1"/>
    </xf>
    <xf numFmtId="49" fontId="8" fillId="0" borderId="0" xfId="0" applyNumberFormat="1" applyFont="1" applyFill="1" applyBorder="1" applyAlignment="1">
      <alignment vertical="center" wrapText="1"/>
    </xf>
    <xf numFmtId="9" fontId="8" fillId="0" borderId="4" xfId="0" applyNumberFormat="1" applyFont="1" applyBorder="1" applyAlignment="1">
      <alignment horizontal="center"/>
    </xf>
    <xf numFmtId="49" fontId="9" fillId="0" borderId="14" xfId="0" applyNumberFormat="1" applyFont="1" applyFill="1" applyBorder="1" applyAlignment="1">
      <alignment vertical="center"/>
    </xf>
    <xf numFmtId="4" fontId="8" fillId="0" borderId="14" xfId="0" applyNumberFormat="1" applyFont="1" applyFill="1" applyBorder="1" applyAlignment="1">
      <alignment vertical="center"/>
    </xf>
    <xf numFmtId="4" fontId="8" fillId="0" borderId="14" xfId="0" applyNumberFormat="1" applyFont="1" applyFill="1" applyBorder="1" applyAlignment="1">
      <alignment horizontal="center" vertical="center"/>
    </xf>
    <xf numFmtId="4" fontId="9" fillId="0" borderId="14" xfId="0" applyNumberFormat="1" applyFont="1" applyFill="1" applyBorder="1" applyAlignment="1">
      <alignment horizontal="center" vertical="center"/>
    </xf>
    <xf numFmtId="9" fontId="9" fillId="0" borderId="14" xfId="0" applyNumberFormat="1" applyFont="1" applyFill="1" applyBorder="1" applyAlignment="1">
      <alignment horizontal="center" vertical="center"/>
    </xf>
    <xf numFmtId="0" fontId="2" fillId="0" borderId="0" xfId="0" applyFont="1" applyBorder="1" applyAlignment="1">
      <alignment vertical="top"/>
    </xf>
    <xf numFmtId="49" fontId="9" fillId="0" borderId="0" xfId="0" applyNumberFormat="1" applyFont="1" applyFill="1" applyBorder="1"/>
    <xf numFmtId="49" fontId="2" fillId="0" borderId="7" xfId="0" applyNumberFormat="1" applyFont="1" applyFill="1" applyBorder="1" applyAlignment="1">
      <alignment vertical="center" wrapText="1"/>
    </xf>
    <xf numFmtId="49" fontId="9" fillId="0" borderId="10" xfId="0" applyNumberFormat="1" applyFont="1" applyBorder="1" applyAlignment="1">
      <alignment vertical="center"/>
    </xf>
    <xf numFmtId="49" fontId="9" fillId="0" borderId="6" xfId="0" applyNumberFormat="1" applyFont="1" applyBorder="1" applyAlignment="1">
      <alignment vertical="center"/>
    </xf>
    <xf numFmtId="4" fontId="8" fillId="0" borderId="8" xfId="0" applyNumberFormat="1" applyFont="1" applyBorder="1" applyAlignment="1">
      <alignment vertical="center"/>
    </xf>
    <xf numFmtId="0" fontId="5" fillId="0" borderId="0" xfId="0" applyFont="1" applyAlignment="1">
      <alignment horizontal="left" vertical="center" wrapText="1"/>
    </xf>
    <xf numFmtId="49" fontId="9" fillId="0" borderId="3" xfId="0" applyNumberFormat="1" applyFont="1" applyBorder="1" applyAlignment="1">
      <alignment vertical="center"/>
    </xf>
    <xf numFmtId="4" fontId="9" fillId="0" borderId="5" xfId="0" applyNumberFormat="1" applyFont="1" applyBorder="1" applyAlignment="1">
      <alignment vertical="center"/>
    </xf>
    <xf numFmtId="4" fontId="4" fillId="0" borderId="8" xfId="0" applyNumberFormat="1" applyFont="1" applyBorder="1" applyAlignment="1">
      <alignment horizontal="center" vertical="center"/>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1" fillId="3" borderId="6" xfId="0" applyFont="1" applyFill="1" applyBorder="1" applyAlignment="1">
      <alignment horizontal="left" vertical="center" wrapText="1"/>
    </xf>
    <xf numFmtId="0" fontId="1" fillId="3" borderId="7" xfId="0" applyFont="1" applyFill="1" applyBorder="1" applyAlignment="1">
      <alignment horizontal="left" vertical="center" wrapText="1"/>
    </xf>
    <xf numFmtId="49" fontId="2" fillId="0" borderId="0" xfId="0" applyNumberFormat="1" applyFont="1" applyAlignment="1">
      <alignment horizontal="left" vertical="center" wrapText="1"/>
    </xf>
    <xf numFmtId="0" fontId="2" fillId="0" borderId="0" xfId="0" applyFont="1"/>
    <xf numFmtId="0" fontId="1" fillId="3" borderId="8" xfId="0" applyFont="1" applyFill="1" applyBorder="1" applyAlignment="1">
      <alignment horizontal="left" vertical="center" wrapText="1"/>
    </xf>
    <xf numFmtId="0" fontId="1" fillId="3" borderId="7" xfId="0" applyFont="1" applyFill="1" applyBorder="1" applyAlignment="1">
      <alignment horizontal="left" vertical="center"/>
    </xf>
    <xf numFmtId="4" fontId="8" fillId="0" borderId="6" xfId="0" applyNumberFormat="1" applyFont="1" applyBorder="1" applyAlignment="1">
      <alignment vertical="center"/>
    </xf>
    <xf numFmtId="0" fontId="1" fillId="3" borderId="7" xfId="0" applyFont="1" applyFill="1" applyBorder="1" applyAlignment="1">
      <alignment horizontal="center" vertical="center" wrapText="1"/>
    </xf>
    <xf numFmtId="0" fontId="1" fillId="3" borderId="6" xfId="0" applyFont="1" applyFill="1" applyBorder="1" applyAlignment="1">
      <alignment horizontal="left" vertical="center" wrapText="1"/>
    </xf>
    <xf numFmtId="49" fontId="2" fillId="0" borderId="0" xfId="0" applyNumberFormat="1" applyFont="1" applyBorder="1" applyAlignment="1">
      <alignment horizontal="left" vertical="center" wrapText="1"/>
    </xf>
    <xf numFmtId="49" fontId="2" fillId="0" borderId="0" xfId="0" applyNumberFormat="1" applyFont="1" applyAlignment="1">
      <alignment horizontal="left" vertical="center" wrapText="1"/>
    </xf>
    <xf numFmtId="4" fontId="9" fillId="0" borderId="6" xfId="0" applyNumberFormat="1" applyFont="1" applyFill="1" applyBorder="1" applyAlignment="1">
      <alignment horizontal="left" vertical="center"/>
    </xf>
    <xf numFmtId="4" fontId="9" fillId="0" borderId="6" xfId="0" applyNumberFormat="1" applyFont="1" applyBorder="1" applyAlignment="1">
      <alignment vertical="top" wrapText="1"/>
    </xf>
    <xf numFmtId="4" fontId="9" fillId="0" borderId="8" xfId="0" applyNumberFormat="1" applyFont="1" applyBorder="1" applyAlignment="1">
      <alignment vertical="top" wrapText="1"/>
    </xf>
    <xf numFmtId="166" fontId="9" fillId="2" borderId="3" xfId="0" applyNumberFormat="1" applyFont="1" applyFill="1" applyBorder="1" applyAlignment="1">
      <alignment horizontal="center"/>
    </xf>
    <xf numFmtId="4" fontId="9" fillId="2" borderId="6" xfId="0" applyNumberFormat="1" applyFont="1" applyFill="1" applyBorder="1" applyAlignment="1">
      <alignment vertical="top" wrapText="1"/>
    </xf>
    <xf numFmtId="4" fontId="9" fillId="2" borderId="8" xfId="0" applyNumberFormat="1" applyFont="1" applyFill="1" applyBorder="1" applyAlignment="1">
      <alignment vertical="top" wrapText="1"/>
    </xf>
    <xf numFmtId="49" fontId="9" fillId="0" borderId="4" xfId="0" applyNumberFormat="1" applyFont="1" applyBorder="1"/>
    <xf numFmtId="4" fontId="9" fillId="2" borderId="5" xfId="0" applyNumberFormat="1" applyFont="1" applyFill="1" applyBorder="1" applyAlignment="1">
      <alignment vertical="top" wrapText="1"/>
    </xf>
    <xf numFmtId="4" fontId="9" fillId="2" borderId="11" xfId="0" applyNumberFormat="1" applyFont="1" applyFill="1" applyBorder="1" applyAlignment="1">
      <alignment vertical="top" wrapText="1"/>
    </xf>
    <xf numFmtId="166" fontId="9" fillId="2" borderId="4" xfId="0" applyNumberFormat="1" applyFont="1" applyFill="1" applyBorder="1" applyAlignment="1">
      <alignment horizontal="center"/>
    </xf>
    <xf numFmtId="4" fontId="9" fillId="2" borderId="7" xfId="0" applyNumberFormat="1" applyFont="1" applyFill="1" applyBorder="1" applyAlignment="1">
      <alignment vertical="top" wrapText="1"/>
    </xf>
    <xf numFmtId="4" fontId="9" fillId="2" borderId="7" xfId="0" applyNumberFormat="1" applyFont="1" applyFill="1" applyBorder="1" applyAlignment="1">
      <alignment horizontal="center"/>
    </xf>
    <xf numFmtId="165" fontId="9" fillId="2" borderId="7" xfId="0" applyNumberFormat="1" applyFont="1" applyFill="1" applyBorder="1" applyAlignment="1">
      <alignment horizontal="center"/>
    </xf>
    <xf numFmtId="166" fontId="9" fillId="2" borderId="7" xfId="0" applyNumberFormat="1" applyFont="1" applyFill="1" applyBorder="1" applyAlignment="1">
      <alignment horizontal="center"/>
    </xf>
    <xf numFmtId="49" fontId="9" fillId="0" borderId="7" xfId="0" applyNumberFormat="1" applyFont="1" applyBorder="1"/>
    <xf numFmtId="49" fontId="9" fillId="0" borderId="3" xfId="0" applyNumberFormat="1" applyFont="1" applyFill="1" applyBorder="1" applyAlignment="1">
      <alignment vertical="center" wrapText="1"/>
    </xf>
    <xf numFmtId="4" fontId="9" fillId="2" borderId="6" xfId="0" applyNumberFormat="1" applyFont="1" applyFill="1" applyBorder="1" applyAlignment="1">
      <alignment vertical="center" wrapText="1"/>
    </xf>
    <xf numFmtId="0" fontId="9" fillId="4" borderId="6" xfId="0" applyNumberFormat="1" applyFont="1" applyFill="1" applyBorder="1" applyAlignment="1">
      <alignment vertical="center" wrapText="1"/>
    </xf>
    <xf numFmtId="9" fontId="8" fillId="0" borderId="0" xfId="0" applyNumberFormat="1" applyFont="1" applyBorder="1" applyAlignment="1">
      <alignment horizontal="center"/>
    </xf>
    <xf numFmtId="165" fontId="9" fillId="0" borderId="0" xfId="0" applyNumberFormat="1" applyFont="1" applyBorder="1" applyAlignment="1">
      <alignment horizontal="center"/>
    </xf>
    <xf numFmtId="4" fontId="8" fillId="0" borderId="10" xfId="0" applyNumberFormat="1" applyFont="1" applyBorder="1"/>
    <xf numFmtId="4" fontId="8" fillId="0" borderId="8" xfId="0" applyNumberFormat="1" applyFont="1" applyFill="1" applyBorder="1"/>
    <xf numFmtId="4" fontId="8" fillId="0" borderId="6" xfId="0" applyNumberFormat="1" applyFont="1" applyFill="1" applyBorder="1" applyAlignment="1">
      <alignment vertical="center"/>
    </xf>
    <xf numFmtId="4" fontId="8" fillId="0" borderId="8" xfId="0" applyNumberFormat="1" applyFont="1" applyFill="1" applyBorder="1" applyAlignment="1">
      <alignment vertical="center"/>
    </xf>
    <xf numFmtId="0" fontId="2" fillId="0" borderId="0" xfId="0" applyFont="1"/>
    <xf numFmtId="0" fontId="8" fillId="0" borderId="0" xfId="0" applyFont="1" applyFill="1" applyBorder="1" applyAlignment="1">
      <alignment horizontal="left" vertical="center" wrapText="1"/>
    </xf>
    <xf numFmtId="4" fontId="9" fillId="0" borderId="0" xfId="0" applyNumberFormat="1" applyFont="1" applyFill="1" applyBorder="1" applyAlignment="1">
      <alignment vertical="center" wrapText="1"/>
    </xf>
    <xf numFmtId="4" fontId="8" fillId="0" borderId="0" xfId="0" applyNumberFormat="1" applyFont="1" applyFill="1" applyBorder="1" applyAlignment="1">
      <alignment horizontal="left" vertical="center"/>
    </xf>
    <xf numFmtId="0" fontId="9" fillId="0" borderId="0" xfId="0" applyFont="1" applyAlignment="1">
      <alignment horizontal="left" vertical="center" wrapText="1"/>
    </xf>
    <xf numFmtId="0" fontId="9" fillId="0" borderId="0" xfId="0" applyFont="1" applyFill="1" applyBorder="1" applyAlignment="1">
      <alignment horizontal="left" vertical="center" wrapText="1"/>
    </xf>
    <xf numFmtId="165" fontId="8" fillId="2" borderId="3" xfId="0" applyNumberFormat="1" applyFont="1" applyFill="1" applyBorder="1" applyAlignment="1">
      <alignment horizontal="right" vertical="center" indent="1"/>
    </xf>
    <xf numFmtId="165" fontId="8" fillId="0" borderId="3" xfId="0" applyNumberFormat="1" applyFont="1" applyFill="1" applyBorder="1" applyAlignment="1">
      <alignment horizontal="right" vertical="center" indent="1"/>
    </xf>
    <xf numFmtId="165" fontId="8" fillId="2" borderId="4" xfId="0" applyNumberFormat="1" applyFont="1" applyFill="1" applyBorder="1" applyAlignment="1">
      <alignment horizontal="right" vertical="center" indent="1"/>
    </xf>
    <xf numFmtId="165" fontId="8" fillId="0" borderId="4" xfId="0" applyNumberFormat="1" applyFont="1" applyFill="1" applyBorder="1" applyAlignment="1">
      <alignment horizontal="right" vertical="center" indent="1"/>
    </xf>
    <xf numFmtId="165" fontId="9" fillId="0" borderId="3" xfId="0" applyNumberFormat="1" applyFont="1" applyBorder="1" applyAlignment="1">
      <alignment horizontal="right" indent="1"/>
    </xf>
    <xf numFmtId="165" fontId="9" fillId="2" borderId="3" xfId="0" applyNumberFormat="1" applyFont="1" applyFill="1" applyBorder="1" applyAlignment="1">
      <alignment horizontal="right" indent="1"/>
    </xf>
    <xf numFmtId="165" fontId="8" fillId="0" borderId="3" xfId="0" applyNumberFormat="1" applyFont="1" applyBorder="1" applyAlignment="1">
      <alignment horizontal="right" vertical="center" indent="1"/>
    </xf>
    <xf numFmtId="165" fontId="8" fillId="0" borderId="4" xfId="0" applyNumberFormat="1" applyFont="1" applyBorder="1" applyAlignment="1">
      <alignment horizontal="right" vertical="center" indent="1"/>
    </xf>
    <xf numFmtId="165" fontId="8" fillId="2" borderId="3" xfId="0" applyNumberFormat="1" applyFont="1" applyFill="1" applyBorder="1" applyAlignment="1">
      <alignment horizontal="right" vertical="center" wrapText="1" indent="1"/>
    </xf>
    <xf numFmtId="165" fontId="8" fillId="0" borderId="2" xfId="0" applyNumberFormat="1" applyFont="1" applyFill="1" applyBorder="1" applyAlignment="1">
      <alignment horizontal="right" indent="1"/>
    </xf>
    <xf numFmtId="165" fontId="8" fillId="0" borderId="3" xfId="0" applyNumberFormat="1" applyFont="1" applyFill="1" applyBorder="1" applyAlignment="1">
      <alignment horizontal="right" indent="1"/>
    </xf>
    <xf numFmtId="165" fontId="8" fillId="2" borderId="4" xfId="0" applyNumberFormat="1" applyFont="1" applyFill="1" applyBorder="1" applyAlignment="1">
      <alignment horizontal="right" indent="1"/>
    </xf>
    <xf numFmtId="165" fontId="8" fillId="2" borderId="3" xfId="0" applyNumberFormat="1" applyFont="1" applyFill="1" applyBorder="1" applyAlignment="1">
      <alignment horizontal="right" indent="1"/>
    </xf>
    <xf numFmtId="165" fontId="9" fillId="2" borderId="4" xfId="0" applyNumberFormat="1" applyFont="1" applyFill="1" applyBorder="1" applyAlignment="1">
      <alignment horizontal="right" indent="1"/>
    </xf>
    <xf numFmtId="165" fontId="9" fillId="0" borderId="2" xfId="0" applyNumberFormat="1" applyFont="1" applyFill="1" applyBorder="1" applyAlignment="1">
      <alignment horizontal="right" indent="1"/>
    </xf>
    <xf numFmtId="165" fontId="9" fillId="0" borderId="3" xfId="0" applyNumberFormat="1" applyFont="1" applyFill="1" applyBorder="1" applyAlignment="1">
      <alignment horizontal="right" indent="1"/>
    </xf>
    <xf numFmtId="165" fontId="8" fillId="0" borderId="12" xfId="0" applyNumberFormat="1" applyFont="1" applyFill="1" applyBorder="1" applyAlignment="1">
      <alignment horizontal="right" vertical="center" wrapText="1" indent="1"/>
    </xf>
    <xf numFmtId="165" fontId="8" fillId="2" borderId="8" xfId="0" applyNumberFormat="1" applyFont="1" applyFill="1" applyBorder="1" applyAlignment="1">
      <alignment horizontal="right" vertical="center" wrapText="1" indent="1"/>
    </xf>
    <xf numFmtId="165" fontId="9" fillId="2" borderId="3" xfId="0" applyNumberFormat="1" applyFont="1" applyFill="1" applyBorder="1" applyAlignment="1">
      <alignment horizontal="right" vertical="center" wrapText="1" indent="1"/>
    </xf>
    <xf numFmtId="165" fontId="9" fillId="0" borderId="2" xfId="0" applyNumberFormat="1" applyFont="1" applyBorder="1" applyAlignment="1">
      <alignment horizontal="right" indent="1"/>
    </xf>
    <xf numFmtId="165" fontId="8" fillId="0" borderId="2" xfId="0" applyNumberFormat="1" applyFont="1" applyFill="1" applyBorder="1" applyAlignment="1">
      <alignment horizontal="right" vertical="center" wrapText="1" indent="1"/>
    </xf>
    <xf numFmtId="165" fontId="8" fillId="0" borderId="3" xfId="0" applyNumberFormat="1" applyFont="1" applyFill="1" applyBorder="1" applyAlignment="1">
      <alignment horizontal="right" vertical="center" wrapText="1" indent="1"/>
    </xf>
    <xf numFmtId="165" fontId="8" fillId="0" borderId="2" xfId="0" applyNumberFormat="1" applyFont="1" applyBorder="1" applyAlignment="1">
      <alignment horizontal="right" vertical="center" indent="1"/>
    </xf>
    <xf numFmtId="165" fontId="9" fillId="0" borderId="4" xfId="0" applyNumberFormat="1" applyFont="1" applyBorder="1" applyAlignment="1">
      <alignment horizontal="right" indent="1"/>
    </xf>
    <xf numFmtId="4" fontId="4" fillId="0" borderId="3" xfId="0" applyNumberFormat="1" applyFont="1" applyFill="1" applyBorder="1" applyAlignment="1">
      <alignment horizontal="center"/>
    </xf>
    <xf numFmtId="49" fontId="8" fillId="0" borderId="3" xfId="0" applyNumberFormat="1" applyFont="1" applyBorder="1" applyAlignment="1"/>
    <xf numFmtId="49" fontId="8" fillId="0" borderId="4" xfId="0" applyNumberFormat="1" applyFont="1" applyBorder="1" applyAlignment="1"/>
    <xf numFmtId="49" fontId="8" fillId="2" borderId="3" xfId="0" applyNumberFormat="1" applyFont="1" applyFill="1" applyBorder="1" applyAlignment="1">
      <alignment wrapText="1"/>
    </xf>
    <xf numFmtId="4" fontId="4" fillId="0" borderId="8" xfId="0" applyNumberFormat="1" applyFont="1" applyBorder="1" applyAlignment="1">
      <alignment horizontal="center"/>
    </xf>
    <xf numFmtId="4" fontId="7" fillId="0" borderId="8" xfId="0" applyNumberFormat="1" applyFont="1" applyBorder="1" applyAlignment="1">
      <alignment horizontal="center"/>
    </xf>
    <xf numFmtId="4" fontId="4" fillId="2" borderId="8" xfId="0" applyNumberFormat="1" applyFont="1" applyFill="1" applyBorder="1" applyAlignment="1">
      <alignment horizontal="center"/>
    </xf>
    <xf numFmtId="4" fontId="7" fillId="2" borderId="8" xfId="0" applyNumberFormat="1" applyFont="1" applyFill="1" applyBorder="1" applyAlignment="1">
      <alignment horizontal="center"/>
    </xf>
    <xf numFmtId="4" fontId="4" fillId="2" borderId="11" xfId="0" applyNumberFormat="1" applyFont="1" applyFill="1" applyBorder="1" applyAlignment="1">
      <alignment horizontal="center"/>
    </xf>
    <xf numFmtId="4" fontId="4" fillId="0" borderId="12" xfId="0" applyNumberFormat="1" applyFont="1" applyBorder="1" applyAlignment="1">
      <alignment horizontal="center"/>
    </xf>
    <xf numFmtId="4" fontId="7" fillId="2" borderId="11" xfId="0" applyNumberFormat="1" applyFont="1" applyFill="1" applyBorder="1" applyAlignment="1">
      <alignment horizontal="center"/>
    </xf>
    <xf numFmtId="4" fontId="4" fillId="0" borderId="8" xfId="0" applyNumberFormat="1" applyFont="1" applyFill="1" applyBorder="1" applyAlignment="1">
      <alignment horizontal="center" vertical="center" wrapText="1"/>
    </xf>
    <xf numFmtId="4" fontId="4" fillId="2" borderId="8" xfId="0" applyNumberFormat="1" applyFont="1" applyFill="1" applyBorder="1" applyAlignment="1">
      <alignment horizontal="center" vertical="center" wrapText="1"/>
    </xf>
    <xf numFmtId="4" fontId="7" fillId="2" borderId="8" xfId="0" applyNumberFormat="1" applyFont="1" applyFill="1" applyBorder="1" applyAlignment="1">
      <alignment horizontal="center" vertical="center" wrapText="1"/>
    </xf>
    <xf numFmtId="4" fontId="7" fillId="0" borderId="8" xfId="0" applyNumberFormat="1" applyFont="1" applyFill="1" applyBorder="1" applyAlignment="1">
      <alignment horizontal="center" vertical="center" wrapText="1"/>
    </xf>
    <xf numFmtId="4" fontId="4" fillId="0" borderId="12" xfId="0" applyNumberFormat="1" applyFont="1" applyFill="1" applyBorder="1" applyAlignment="1">
      <alignment horizontal="center" vertical="center" wrapText="1"/>
    </xf>
    <xf numFmtId="4" fontId="4" fillId="0" borderId="8" xfId="0" applyNumberFormat="1" applyFont="1" applyFill="1" applyBorder="1" applyAlignment="1">
      <alignment horizontal="center" vertical="center"/>
    </xf>
    <xf numFmtId="4" fontId="4" fillId="2" borderId="8" xfId="0" applyNumberFormat="1" applyFont="1" applyFill="1" applyBorder="1" applyAlignment="1">
      <alignment horizontal="center" vertical="center"/>
    </xf>
    <xf numFmtId="4" fontId="4" fillId="0" borderId="12" xfId="0" applyNumberFormat="1" applyFont="1" applyFill="1" applyBorder="1" applyAlignment="1">
      <alignment horizontal="center" vertical="center"/>
    </xf>
    <xf numFmtId="4" fontId="4" fillId="0" borderId="11" xfId="0" applyNumberFormat="1" applyFont="1" applyFill="1" applyBorder="1" applyAlignment="1">
      <alignment horizontal="center" vertical="center"/>
    </xf>
    <xf numFmtId="0" fontId="7" fillId="4" borderId="2" xfId="0" applyFont="1" applyFill="1" applyBorder="1" applyAlignment="1">
      <alignment horizontal="center" vertical="center"/>
    </xf>
    <xf numFmtId="4" fontId="7" fillId="4" borderId="2" xfId="0" applyNumberFormat="1" applyFont="1" applyFill="1" applyBorder="1" applyAlignment="1">
      <alignment horizontal="center" vertical="center" wrapText="1"/>
    </xf>
    <xf numFmtId="0" fontId="7" fillId="4" borderId="3" xfId="0" applyFont="1" applyFill="1" applyBorder="1" applyAlignment="1">
      <alignment horizontal="center" vertical="center"/>
    </xf>
    <xf numFmtId="4" fontId="7" fillId="4" borderId="3" xfId="0" applyNumberFormat="1" applyFont="1" applyFill="1" applyBorder="1" applyAlignment="1">
      <alignment horizontal="center" vertical="center" wrapText="1"/>
    </xf>
    <xf numFmtId="4" fontId="5" fillId="0" borderId="0" xfId="0" applyNumberFormat="1" applyFont="1" applyAlignment="1">
      <alignment horizontal="center"/>
    </xf>
    <xf numFmtId="4" fontId="2" fillId="0" borderId="0" xfId="0" applyNumberFormat="1" applyFont="1" applyAlignment="1">
      <alignment horizontal="center"/>
    </xf>
    <xf numFmtId="4" fontId="8" fillId="0" borderId="6" xfId="0" applyNumberFormat="1" applyFont="1" applyFill="1" applyBorder="1"/>
    <xf numFmtId="4" fontId="8" fillId="0" borderId="8" xfId="0" applyNumberFormat="1" applyFont="1" applyFill="1" applyBorder="1"/>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4" fontId="8" fillId="0" borderId="6" xfId="0" applyNumberFormat="1" applyFont="1" applyFill="1" applyBorder="1" applyAlignment="1">
      <alignment vertical="center"/>
    </xf>
    <xf numFmtId="4" fontId="8" fillId="0" borderId="8" xfId="0" applyNumberFormat="1" applyFont="1" applyFill="1" applyBorder="1" applyAlignment="1">
      <alignment vertical="center"/>
    </xf>
    <xf numFmtId="4" fontId="8" fillId="0" borderId="6" xfId="0" applyNumberFormat="1" applyFont="1" applyFill="1" applyBorder="1" applyAlignment="1">
      <alignment horizontal="left" vertical="center"/>
    </xf>
    <xf numFmtId="4" fontId="8" fillId="0" borderId="8" xfId="0" applyNumberFormat="1" applyFont="1" applyFill="1" applyBorder="1" applyAlignment="1">
      <alignment horizontal="left" vertical="center"/>
    </xf>
    <xf numFmtId="0" fontId="1" fillId="3" borderId="7" xfId="0" applyFont="1" applyFill="1" applyBorder="1" applyAlignment="1">
      <alignment horizontal="left" vertical="center" wrapText="1"/>
    </xf>
    <xf numFmtId="0" fontId="4" fillId="0" borderId="3" xfId="0" applyFont="1" applyFill="1" applyBorder="1" applyAlignment="1">
      <alignment horizontal="left" vertical="center" wrapText="1"/>
    </xf>
    <xf numFmtId="4" fontId="9" fillId="0" borderId="6" xfId="0" applyNumberFormat="1" applyFont="1" applyFill="1" applyBorder="1" applyAlignment="1">
      <alignment horizontal="left" vertical="center"/>
    </xf>
    <xf numFmtId="4" fontId="9" fillId="0" borderId="7" xfId="0" applyNumberFormat="1" applyFont="1" applyFill="1" applyBorder="1" applyAlignment="1">
      <alignment horizontal="left" vertical="center"/>
    </xf>
    <xf numFmtId="4" fontId="9" fillId="0" borderId="8" xfId="0" applyNumberFormat="1" applyFont="1" applyFill="1" applyBorder="1" applyAlignment="1">
      <alignment horizontal="left" vertical="center"/>
    </xf>
    <xf numFmtId="49" fontId="5" fillId="0" borderId="0" xfId="0" applyNumberFormat="1" applyFont="1" applyBorder="1" applyAlignment="1">
      <alignment horizontal="left" vertical="center" wrapText="1"/>
    </xf>
    <xf numFmtId="4" fontId="9" fillId="4" borderId="6" xfId="0" applyNumberFormat="1" applyFont="1" applyFill="1" applyBorder="1" applyAlignment="1">
      <alignment vertical="center"/>
    </xf>
    <xf numFmtId="4" fontId="9" fillId="4" borderId="7" xfId="0" applyNumberFormat="1" applyFont="1" applyFill="1" applyBorder="1" applyAlignment="1">
      <alignment vertical="center"/>
    </xf>
    <xf numFmtId="4" fontId="9" fillId="4" borderId="8" xfId="0" applyNumberFormat="1" applyFont="1" applyFill="1" applyBorder="1" applyAlignment="1">
      <alignment vertical="center"/>
    </xf>
    <xf numFmtId="0" fontId="4" fillId="0" borderId="3" xfId="0" applyFont="1" applyBorder="1" applyAlignment="1">
      <alignment horizontal="left" vertical="center" wrapText="1"/>
    </xf>
    <xf numFmtId="4" fontId="8" fillId="0" borderId="0" xfId="0" applyNumberFormat="1" applyFont="1" applyFill="1" applyBorder="1" applyAlignment="1">
      <alignment horizontal="left" vertical="center"/>
    </xf>
    <xf numFmtId="4" fontId="8" fillId="0" borderId="6" xfId="0" applyNumberFormat="1" applyFont="1" applyBorder="1" applyAlignment="1">
      <alignment horizontal="left"/>
    </xf>
    <xf numFmtId="4" fontId="8" fillId="0" borderId="7" xfId="0" applyNumberFormat="1" applyFont="1" applyBorder="1" applyAlignment="1">
      <alignment horizontal="left"/>
    </xf>
    <xf numFmtId="4" fontId="8" fillId="0" borderId="8" xfId="0" applyNumberFormat="1" applyFont="1" applyBorder="1" applyAlignment="1">
      <alignment horizontal="left"/>
    </xf>
    <xf numFmtId="4" fontId="4" fillId="0" borderId="0" xfId="0" applyNumberFormat="1" applyFont="1" applyFill="1" applyBorder="1" applyAlignment="1">
      <alignment horizontal="left" vertical="center"/>
    </xf>
    <xf numFmtId="4" fontId="9" fillId="0" borderId="6" xfId="0" applyNumberFormat="1" applyFont="1" applyFill="1" applyBorder="1" applyAlignment="1">
      <alignment vertical="center"/>
    </xf>
    <xf numFmtId="4" fontId="9" fillId="0" borderId="7" xfId="0" applyNumberFormat="1" applyFont="1" applyFill="1" applyBorder="1" applyAlignment="1">
      <alignment vertical="center"/>
    </xf>
    <xf numFmtId="4" fontId="9" fillId="0" borderId="8" xfId="0" applyNumberFormat="1" applyFont="1" applyFill="1" applyBorder="1" applyAlignment="1">
      <alignment vertical="center"/>
    </xf>
    <xf numFmtId="4" fontId="9" fillId="4" borderId="6" xfId="0" applyNumberFormat="1" applyFont="1" applyFill="1" applyBorder="1" applyAlignment="1">
      <alignment wrapText="1"/>
    </xf>
    <xf numFmtId="4" fontId="9" fillId="4" borderId="7" xfId="0" applyNumberFormat="1" applyFont="1" applyFill="1" applyBorder="1" applyAlignment="1">
      <alignment wrapText="1"/>
    </xf>
    <xf numFmtId="4" fontId="9" fillId="4" borderId="8" xfId="0" applyNumberFormat="1" applyFont="1" applyFill="1" applyBorder="1" applyAlignment="1">
      <alignment wrapText="1"/>
    </xf>
    <xf numFmtId="4" fontId="9" fillId="4" borderId="6" xfId="0" applyNumberFormat="1" applyFont="1" applyFill="1" applyBorder="1" applyAlignment="1"/>
    <xf numFmtId="4" fontId="9" fillId="4" borderId="7" xfId="0" applyNumberFormat="1" applyFont="1" applyFill="1" applyBorder="1" applyAlignment="1"/>
    <xf numFmtId="4" fontId="9" fillId="4" borderId="8" xfId="0" applyNumberFormat="1" applyFont="1" applyFill="1" applyBorder="1" applyAlignment="1"/>
    <xf numFmtId="4" fontId="9" fillId="4" borderId="6" xfId="0" applyNumberFormat="1" applyFont="1" applyFill="1" applyBorder="1" applyAlignment="1">
      <alignment vertical="center" wrapText="1"/>
    </xf>
    <xf numFmtId="4" fontId="9" fillId="4" borderId="7" xfId="0" applyNumberFormat="1" applyFont="1" applyFill="1" applyBorder="1" applyAlignment="1">
      <alignment vertical="center" wrapText="1"/>
    </xf>
    <xf numFmtId="4" fontId="9" fillId="4" borderId="8" xfId="0" applyNumberFormat="1" applyFont="1" applyFill="1" applyBorder="1" applyAlignment="1">
      <alignment vertical="center" wrapText="1"/>
    </xf>
    <xf numFmtId="0" fontId="2" fillId="0" borderId="0" xfId="0" applyFont="1"/>
    <xf numFmtId="0" fontId="1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4" fontId="4" fillId="0" borderId="7" xfId="0" applyNumberFormat="1" applyFont="1" applyFill="1" applyBorder="1" applyAlignment="1">
      <alignment horizontal="left" vertical="center" wrapText="1"/>
    </xf>
    <xf numFmtId="4" fontId="8" fillId="0" borderId="13" xfId="0" applyNumberFormat="1" applyFont="1" applyFill="1" applyBorder="1" applyAlignment="1">
      <alignment horizontal="left" vertical="center"/>
    </xf>
    <xf numFmtId="0" fontId="8" fillId="0" borderId="13" xfId="0" applyFont="1" applyBorder="1" applyAlignment="1">
      <alignment horizontal="left"/>
    </xf>
    <xf numFmtId="0" fontId="1" fillId="3" borderId="7" xfId="0" applyFont="1" applyFill="1" applyBorder="1" applyAlignment="1">
      <alignment horizontal="left" vertical="center"/>
    </xf>
    <xf numFmtId="49" fontId="4" fillId="2" borderId="6" xfId="0" applyNumberFormat="1" applyFont="1" applyFill="1" applyBorder="1" applyAlignment="1">
      <alignment horizontal="left" vertical="center" wrapText="1"/>
    </xf>
    <xf numFmtId="49" fontId="4" fillId="2" borderId="7" xfId="0" applyNumberFormat="1" applyFont="1" applyFill="1" applyBorder="1" applyAlignment="1">
      <alignment horizontal="left" vertical="center" wrapText="1"/>
    </xf>
    <xf numFmtId="49" fontId="4" fillId="2" borderId="8" xfId="0" applyNumberFormat="1" applyFont="1" applyFill="1" applyBorder="1" applyAlignment="1">
      <alignment horizontal="left" vertical="center" wrapText="1"/>
    </xf>
    <xf numFmtId="0" fontId="1" fillId="3" borderId="8" xfId="0" applyFont="1" applyFill="1" applyBorder="1" applyAlignment="1">
      <alignment horizontal="left" vertical="center" wrapText="1"/>
    </xf>
    <xf numFmtId="4" fontId="8" fillId="0" borderId="7" xfId="0" applyNumberFormat="1" applyFont="1" applyFill="1" applyBorder="1" applyAlignment="1">
      <alignment horizontal="left" vertical="center"/>
    </xf>
  </cellXfs>
  <cellStyles count="1">
    <cellStyle name="Navadno" xfId="0" builtinId="0"/>
  </cellStyles>
  <dxfs count="0"/>
  <tableStyles count="0" defaultTableStyle="TableStyleMedium2" defaultPivotStyle="PivotStyleLight16"/>
  <colors>
    <mruColors>
      <color rgb="FFFACCBE"/>
      <color rgb="FFF15C2C"/>
      <color rgb="FFF69B7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1924048</xdr:colOff>
      <xdr:row>0</xdr:row>
      <xdr:rowOff>181709</xdr:rowOff>
    </xdr:from>
    <xdr:to>
      <xdr:col>4</xdr:col>
      <xdr:colOff>514348</xdr:colOff>
      <xdr:row>0</xdr:row>
      <xdr:rowOff>905609</xdr:rowOff>
    </xdr:to>
    <xdr:pic>
      <xdr:nvPicPr>
        <xdr:cNvPr id="2" name="Grafika 8">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09798" y="181709"/>
          <a:ext cx="2180492"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271097</xdr:colOff>
      <xdr:row>195</xdr:row>
      <xdr:rowOff>117233</xdr:rowOff>
    </xdr:from>
    <xdr:to>
      <xdr:col>7</xdr:col>
      <xdr:colOff>344365</xdr:colOff>
      <xdr:row>199</xdr:row>
      <xdr:rowOff>154717</xdr:rowOff>
    </xdr:to>
    <xdr:pic>
      <xdr:nvPicPr>
        <xdr:cNvPr id="4" name="Slika 3">
          <a:extLst>
            <a:ext uri="{FF2B5EF4-FFF2-40B4-BE49-F238E27FC236}">
              <a16:creationId xmlns:a16="http://schemas.microsoft.com/office/drawing/2014/main" id="{2534824A-8562-4220-9EBF-F3798BF907A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612424" y="36891060"/>
          <a:ext cx="1164979" cy="682253"/>
        </a:xfrm>
        <a:prstGeom prst="rect">
          <a:avLst/>
        </a:prstGeom>
      </xdr:spPr>
    </xdr:pic>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N202"/>
  <sheetViews>
    <sheetView showGridLines="0" tabSelected="1" topLeftCell="A166" zoomScale="130" zoomScaleNormal="130" zoomScaleSheetLayoutView="140" workbookViewId="0">
      <selection activeCell="E200" sqref="E200"/>
    </sheetView>
  </sheetViews>
  <sheetFormatPr defaultRowHeight="12.75" x14ac:dyDescent="0.2"/>
  <cols>
    <col min="1" max="1" width="9.140625" style="192"/>
    <col min="2" max="2" width="4.28515625" style="5" customWidth="1"/>
    <col min="3" max="3" width="40" style="160" customWidth="1"/>
    <col min="4" max="4" width="13.85546875" style="160" customWidth="1"/>
    <col min="5" max="5" width="12.85546875" style="112" customWidth="1"/>
    <col min="6" max="6" width="9.7109375" style="113" customWidth="1"/>
    <col min="7" max="7" width="6.7109375" style="113" customWidth="1"/>
    <col min="8" max="8" width="10.7109375" style="113" customWidth="1"/>
    <col min="9" max="16384" width="9.140625" style="160"/>
  </cols>
  <sheetData>
    <row r="1" spans="2:9" ht="84.95" customHeight="1" x14ac:dyDescent="0.2">
      <c r="B1" s="284"/>
      <c r="C1" s="284"/>
      <c r="D1" s="284"/>
      <c r="E1" s="284"/>
      <c r="F1" s="284"/>
      <c r="G1" s="284"/>
      <c r="H1" s="284"/>
      <c r="I1" s="4"/>
    </row>
    <row r="2" spans="2:9" ht="25.5" customHeight="1" x14ac:dyDescent="0.2">
      <c r="B2" s="285" t="s">
        <v>155</v>
      </c>
      <c r="C2" s="286"/>
      <c r="D2" s="286"/>
      <c r="E2" s="286"/>
      <c r="F2" s="286"/>
      <c r="G2" s="286"/>
      <c r="H2" s="286"/>
      <c r="I2" s="4"/>
    </row>
    <row r="3" spans="2:9" ht="25.5" customHeight="1" x14ac:dyDescent="0.2">
      <c r="B3" s="287" t="s">
        <v>156</v>
      </c>
      <c r="C3" s="287"/>
      <c r="D3" s="287"/>
      <c r="E3" s="287"/>
      <c r="F3" s="287"/>
      <c r="G3" s="287"/>
      <c r="H3" s="287"/>
      <c r="I3" s="4"/>
    </row>
    <row r="4" spans="2:9" ht="17.25" x14ac:dyDescent="0.2">
      <c r="B4" s="7"/>
      <c r="C4" s="7"/>
      <c r="D4" s="7"/>
      <c r="E4" s="7"/>
      <c r="F4" s="7"/>
      <c r="G4" s="7"/>
      <c r="H4" s="7"/>
    </row>
    <row r="5" spans="2:9" s="8" customFormat="1" ht="20.100000000000001" customHeight="1" x14ac:dyDescent="0.2">
      <c r="B5" s="157" t="s">
        <v>0</v>
      </c>
      <c r="C5" s="257" t="s">
        <v>1</v>
      </c>
      <c r="D5" s="257"/>
      <c r="E5" s="164"/>
      <c r="F5" s="164"/>
      <c r="G5" s="158"/>
      <c r="H5" s="161"/>
    </row>
    <row r="6" spans="2:9" s="6" customFormat="1" ht="25.5" customHeight="1" x14ac:dyDescent="0.2">
      <c r="B6" s="9"/>
      <c r="C6" s="10"/>
      <c r="D6" s="242" t="s">
        <v>2</v>
      </c>
      <c r="E6" s="242" t="s">
        <v>157</v>
      </c>
      <c r="F6" s="243" t="s">
        <v>3</v>
      </c>
      <c r="G6" s="243" t="s">
        <v>4</v>
      </c>
      <c r="H6" s="243" t="s">
        <v>5</v>
      </c>
    </row>
    <row r="7" spans="2:9" s="14" customFormat="1" ht="12.75" customHeight="1" x14ac:dyDescent="0.2">
      <c r="B7" s="223" t="s">
        <v>6</v>
      </c>
      <c r="C7" s="11" t="s">
        <v>7</v>
      </c>
      <c r="D7" s="12" t="s">
        <v>141</v>
      </c>
      <c r="E7" s="198">
        <v>4.7999999999999996E-3</v>
      </c>
      <c r="F7" s="199">
        <v>0.12959999999999999</v>
      </c>
      <c r="G7" s="13">
        <v>9.5000000000000001E-2</v>
      </c>
      <c r="H7" s="204">
        <f t="shared" ref="H7:H12" si="0">F7*0.095+F7</f>
        <v>0.14191199999999998</v>
      </c>
    </row>
    <row r="8" spans="2:9" s="14" customFormat="1" ht="12.75" customHeight="1" x14ac:dyDescent="0.2">
      <c r="B8" s="223" t="s">
        <v>8</v>
      </c>
      <c r="C8" s="11" t="s">
        <v>9</v>
      </c>
      <c r="D8" s="12" t="s">
        <v>98</v>
      </c>
      <c r="E8" s="198">
        <v>4.02E-2</v>
      </c>
      <c r="F8" s="199">
        <f>8.61*E8</f>
        <v>0.34612199999999999</v>
      </c>
      <c r="G8" s="13">
        <v>9.5000000000000001E-2</v>
      </c>
      <c r="H8" s="204">
        <f t="shared" si="0"/>
        <v>0.37900359</v>
      </c>
    </row>
    <row r="9" spans="2:9" s="14" customFormat="1" ht="12.75" customHeight="1" x14ac:dyDescent="0.2">
      <c r="B9" s="223" t="s">
        <v>10</v>
      </c>
      <c r="C9" s="15" t="s">
        <v>11</v>
      </c>
      <c r="D9" s="12" t="s">
        <v>141</v>
      </c>
      <c r="E9" s="198">
        <v>0.11940000000000001</v>
      </c>
      <c r="F9" s="199">
        <v>3.2231999999999998</v>
      </c>
      <c r="G9" s="13">
        <v>9.5000000000000001E-2</v>
      </c>
      <c r="H9" s="204">
        <f t="shared" si="0"/>
        <v>3.529404</v>
      </c>
    </row>
    <row r="10" spans="2:9" s="14" customFormat="1" ht="12.75" customHeight="1" x14ac:dyDescent="0.2">
      <c r="B10" s="223" t="s">
        <v>12</v>
      </c>
      <c r="C10" s="15" t="s">
        <v>13</v>
      </c>
      <c r="D10" s="12" t="s">
        <v>98</v>
      </c>
      <c r="E10" s="198">
        <v>2.06E-2</v>
      </c>
      <c r="F10" s="199">
        <f>8.61*E10</f>
        <v>0.177366</v>
      </c>
      <c r="G10" s="13">
        <v>9.5000000000000001E-2</v>
      </c>
      <c r="H10" s="204">
        <f t="shared" si="0"/>
        <v>0.19421577000000001</v>
      </c>
    </row>
    <row r="11" spans="2:9" s="14" customFormat="1" ht="12.75" customHeight="1" x14ac:dyDescent="0.2">
      <c r="B11" s="224" t="s">
        <v>14</v>
      </c>
      <c r="C11" s="130" t="s">
        <v>15</v>
      </c>
      <c r="D11" s="132" t="s">
        <v>141</v>
      </c>
      <c r="E11" s="200">
        <v>9.8000000000000004E-2</v>
      </c>
      <c r="F11" s="201">
        <f>12.8*E11</f>
        <v>1.2544000000000002</v>
      </c>
      <c r="G11" s="16">
        <v>9.5000000000000001E-2</v>
      </c>
      <c r="H11" s="205">
        <f t="shared" si="0"/>
        <v>1.3735680000000001</v>
      </c>
    </row>
    <row r="12" spans="2:9" s="17" customFormat="1" ht="12.75" customHeight="1" x14ac:dyDescent="0.2">
      <c r="B12" s="131"/>
      <c r="C12" s="169" t="s">
        <v>117</v>
      </c>
      <c r="D12" s="170"/>
      <c r="E12" s="202">
        <f>SUM(E7:E11)</f>
        <v>0.28300000000000003</v>
      </c>
      <c r="F12" s="203">
        <f>SUM(F7:F11)</f>
        <v>5.1306880000000001</v>
      </c>
      <c r="G12" s="171">
        <v>9.5000000000000001E-2</v>
      </c>
      <c r="H12" s="203">
        <f t="shared" si="0"/>
        <v>5.6181033600000001</v>
      </c>
    </row>
    <row r="13" spans="2:9" s="18" customFormat="1" ht="50.1" customHeight="1" x14ac:dyDescent="0.2">
      <c r="B13" s="266" t="s">
        <v>142</v>
      </c>
      <c r="C13" s="266"/>
      <c r="D13" s="266"/>
      <c r="E13" s="266"/>
      <c r="F13" s="266"/>
      <c r="G13" s="266"/>
      <c r="H13" s="266"/>
    </row>
    <row r="14" spans="2:9" s="18" customFormat="1" ht="12.75" customHeight="1" x14ac:dyDescent="0.2">
      <c r="B14" s="27"/>
      <c r="C14" s="27"/>
      <c r="D14" s="27"/>
      <c r="E14" s="27"/>
      <c r="F14" s="27"/>
      <c r="G14" s="27"/>
      <c r="H14" s="27"/>
    </row>
    <row r="15" spans="2:9" s="18" customFormat="1" ht="25.5" customHeight="1" x14ac:dyDescent="0.2">
      <c r="B15" s="27"/>
      <c r="C15" s="27"/>
      <c r="D15" s="244" t="s">
        <v>2</v>
      </c>
      <c r="E15" s="244" t="s">
        <v>159</v>
      </c>
      <c r="F15" s="245" t="s">
        <v>3</v>
      </c>
      <c r="G15" s="245" t="s">
        <v>4</v>
      </c>
      <c r="H15" s="245" t="s">
        <v>5</v>
      </c>
    </row>
    <row r="16" spans="2:9" s="21" customFormat="1" ht="12.75" customHeight="1" x14ac:dyDescent="0.2">
      <c r="B16" s="225" t="s">
        <v>16</v>
      </c>
      <c r="C16" s="19" t="s">
        <v>139</v>
      </c>
      <c r="D16" s="20" t="s">
        <v>140</v>
      </c>
      <c r="E16" s="206">
        <v>6.3</v>
      </c>
      <c r="F16" s="206">
        <v>6.3</v>
      </c>
      <c r="G16" s="20">
        <v>9.5</v>
      </c>
      <c r="H16" s="198">
        <f>F16*0.095+F16</f>
        <v>6.8985000000000003</v>
      </c>
    </row>
    <row r="17" spans="2:8" ht="25.5" customHeight="1" x14ac:dyDescent="0.2">
      <c r="B17" s="292" t="s">
        <v>118</v>
      </c>
      <c r="C17" s="293"/>
      <c r="D17" s="293"/>
      <c r="E17" s="293"/>
      <c r="F17" s="293"/>
      <c r="G17" s="293"/>
      <c r="H17" s="294"/>
    </row>
    <row r="18" spans="2:8" s="18" customFormat="1" ht="12.75" customHeight="1" x14ac:dyDescent="0.2">
      <c r="B18" s="22"/>
      <c r="C18" s="23"/>
      <c r="D18" s="23"/>
      <c r="E18" s="24"/>
      <c r="F18" s="25"/>
      <c r="G18" s="25"/>
      <c r="H18" s="25"/>
    </row>
    <row r="19" spans="2:8" s="18" customFormat="1" ht="35.1" customHeight="1" x14ac:dyDescent="0.2">
      <c r="B19" s="123" t="s">
        <v>17</v>
      </c>
      <c r="C19" s="257" t="s">
        <v>154</v>
      </c>
      <c r="D19" s="257"/>
      <c r="E19" s="257"/>
      <c r="F19" s="257"/>
      <c r="G19" s="257"/>
      <c r="H19" s="295"/>
    </row>
    <row r="20" spans="2:8" s="18" customFormat="1" ht="25.5" customHeight="1" x14ac:dyDescent="0.2">
      <c r="B20" s="26"/>
      <c r="C20" s="193"/>
      <c r="D20" s="193"/>
      <c r="E20" s="242" t="s">
        <v>2</v>
      </c>
      <c r="F20" s="243" t="s">
        <v>3</v>
      </c>
      <c r="G20" s="243" t="s">
        <v>4</v>
      </c>
      <c r="H20" s="243" t="s">
        <v>5</v>
      </c>
    </row>
    <row r="21" spans="2:8" s="18" customFormat="1" ht="12.75" customHeight="1" x14ac:dyDescent="0.2">
      <c r="B21" s="114" t="s">
        <v>18</v>
      </c>
      <c r="C21" s="278" t="s">
        <v>158</v>
      </c>
      <c r="D21" s="279"/>
      <c r="E21" s="279"/>
      <c r="F21" s="279"/>
      <c r="G21" s="279"/>
      <c r="H21" s="280"/>
    </row>
    <row r="22" spans="2:8" s="18" customFormat="1" ht="12.75" customHeight="1" x14ac:dyDescent="0.2">
      <c r="B22" s="28"/>
      <c r="C22" s="29" t="s">
        <v>19</v>
      </c>
      <c r="D22" s="30"/>
      <c r="E22" s="226" t="s">
        <v>160</v>
      </c>
      <c r="F22" s="207">
        <v>1.9E-3</v>
      </c>
      <c r="G22" s="31">
        <v>9.5000000000000001E-2</v>
      </c>
      <c r="H22" s="210">
        <f t="shared" ref="H22:H26" si="1">F22*0.095+F22</f>
        <v>2.0804999999999999E-3</v>
      </c>
    </row>
    <row r="23" spans="2:8" s="33" customFormat="1" ht="12.75" customHeight="1" x14ac:dyDescent="0.2">
      <c r="B23" s="32"/>
      <c r="C23" s="29" t="s">
        <v>20</v>
      </c>
      <c r="D23" s="30"/>
      <c r="E23" s="226" t="s">
        <v>160</v>
      </c>
      <c r="F23" s="208">
        <v>1.11E-2</v>
      </c>
      <c r="G23" s="31">
        <v>9.5000000000000001E-2</v>
      </c>
      <c r="H23" s="210">
        <f t="shared" si="1"/>
        <v>1.21545E-2</v>
      </c>
    </row>
    <row r="24" spans="2:8" s="36" customFormat="1" ht="12.75" customHeight="1" x14ac:dyDescent="0.2">
      <c r="B24" s="32"/>
      <c r="C24" s="34" t="s">
        <v>22</v>
      </c>
      <c r="D24" s="35"/>
      <c r="E24" s="226" t="s">
        <v>160</v>
      </c>
      <c r="F24" s="208">
        <v>5.4199999999999998E-2</v>
      </c>
      <c r="G24" s="31">
        <v>9.5000000000000001E-2</v>
      </c>
      <c r="H24" s="210">
        <f t="shared" si="1"/>
        <v>5.9348999999999999E-2</v>
      </c>
    </row>
    <row r="25" spans="2:8" s="18" customFormat="1" ht="12.75" customHeight="1" x14ac:dyDescent="0.2">
      <c r="B25" s="32"/>
      <c r="C25" s="34" t="s">
        <v>23</v>
      </c>
      <c r="D25" s="35"/>
      <c r="E25" s="226" t="s">
        <v>160</v>
      </c>
      <c r="F25" s="208">
        <f>0.0155*1.116/3</f>
        <v>5.7660000000000003E-3</v>
      </c>
      <c r="G25" s="31">
        <v>9.5000000000000001E-2</v>
      </c>
      <c r="H25" s="210">
        <f t="shared" si="1"/>
        <v>6.3137700000000007E-3</v>
      </c>
    </row>
    <row r="26" spans="2:8" s="18" customFormat="1" ht="12.75" customHeight="1" x14ac:dyDescent="0.2">
      <c r="B26" s="131"/>
      <c r="C26" s="37" t="s">
        <v>24</v>
      </c>
      <c r="D26" s="38"/>
      <c r="E26" s="226" t="s">
        <v>160</v>
      </c>
      <c r="F26" s="209">
        <v>4.6600000000000003E-2</v>
      </c>
      <c r="G26" s="39">
        <v>9.5000000000000001E-2</v>
      </c>
      <c r="H26" s="210">
        <f t="shared" si="1"/>
        <v>5.1027000000000003E-2</v>
      </c>
    </row>
    <row r="27" spans="2:8" s="18" customFormat="1" ht="12.75" customHeight="1" x14ac:dyDescent="0.2">
      <c r="B27" s="131"/>
      <c r="C27" s="172" t="s">
        <v>117</v>
      </c>
      <c r="D27" s="173"/>
      <c r="E27" s="227" t="s">
        <v>161</v>
      </c>
      <c r="F27" s="203">
        <f>SUM(F22:F26)</f>
        <v>0.11956600000000001</v>
      </c>
      <c r="G27" s="171">
        <v>9.5000000000000001E-2</v>
      </c>
      <c r="H27" s="203">
        <f t="shared" ref="H27:H59" si="2">F27*0.095+F27</f>
        <v>0.13092477</v>
      </c>
    </row>
    <row r="28" spans="2:8" s="18" customFormat="1" ht="12.75" customHeight="1" x14ac:dyDescent="0.2">
      <c r="B28" s="145"/>
      <c r="C28" s="48" t="s">
        <v>21</v>
      </c>
      <c r="D28" s="48"/>
      <c r="E28" s="49" t="s">
        <v>21</v>
      </c>
      <c r="F28" s="50" t="s">
        <v>21</v>
      </c>
      <c r="G28" s="51" t="s">
        <v>21</v>
      </c>
      <c r="H28" s="133" t="s">
        <v>21</v>
      </c>
    </row>
    <row r="29" spans="2:8" s="18" customFormat="1" ht="12.75" customHeight="1" x14ac:dyDescent="0.2">
      <c r="B29" s="120" t="s">
        <v>25</v>
      </c>
      <c r="C29" s="281" t="s">
        <v>26</v>
      </c>
      <c r="D29" s="282"/>
      <c r="E29" s="282"/>
      <c r="F29" s="282"/>
      <c r="G29" s="282"/>
      <c r="H29" s="283"/>
    </row>
    <row r="30" spans="2:8" s="18" customFormat="1" ht="12.75" customHeight="1" x14ac:dyDescent="0.2">
      <c r="B30" s="32"/>
      <c r="C30" s="29" t="s">
        <v>19</v>
      </c>
      <c r="D30" s="30"/>
      <c r="E30" s="226" t="s">
        <v>27</v>
      </c>
      <c r="F30" s="208">
        <v>0.15540000000000001</v>
      </c>
      <c r="G30" s="31">
        <v>9.5000000000000001E-2</v>
      </c>
      <c r="H30" s="208">
        <f t="shared" ref="H30:H34" si="3">F30*0.095+F30</f>
        <v>0.17016300000000001</v>
      </c>
    </row>
    <row r="31" spans="2:8" s="18" customFormat="1" ht="12.75" customHeight="1" x14ac:dyDescent="0.2">
      <c r="B31" s="32"/>
      <c r="C31" s="29" t="s">
        <v>20</v>
      </c>
      <c r="D31" s="30"/>
      <c r="E31" s="226" t="s">
        <v>27</v>
      </c>
      <c r="F31" s="208">
        <f>2.384*1.116/3</f>
        <v>0.88684800000000008</v>
      </c>
      <c r="G31" s="31">
        <v>9.5000000000000001E-2</v>
      </c>
      <c r="H31" s="208">
        <f t="shared" si="3"/>
        <v>0.97109856000000006</v>
      </c>
    </row>
    <row r="32" spans="2:8" s="14" customFormat="1" ht="12.75" customHeight="1" x14ac:dyDescent="0.2">
      <c r="B32" s="32"/>
      <c r="C32" s="34" t="s">
        <v>22</v>
      </c>
      <c r="D32" s="35"/>
      <c r="E32" s="226" t="s">
        <v>27</v>
      </c>
      <c r="F32" s="208">
        <v>4.3380000000000001</v>
      </c>
      <c r="G32" s="31">
        <v>9.5000000000000001E-2</v>
      </c>
      <c r="H32" s="208">
        <f t="shared" si="3"/>
        <v>4.7501100000000003</v>
      </c>
    </row>
    <row r="33" spans="2:8" s="18" customFormat="1" ht="12.75" customHeight="1" x14ac:dyDescent="0.2">
      <c r="B33" s="32"/>
      <c r="C33" s="34" t="s">
        <v>23</v>
      </c>
      <c r="D33" s="35"/>
      <c r="E33" s="226" t="s">
        <v>27</v>
      </c>
      <c r="F33" s="208">
        <f>1.24*1.116/3</f>
        <v>0.46128000000000008</v>
      </c>
      <c r="G33" s="31">
        <v>9.5000000000000001E-2</v>
      </c>
      <c r="H33" s="208">
        <f t="shared" si="3"/>
        <v>0.50510160000000004</v>
      </c>
    </row>
    <row r="34" spans="2:8" s="18" customFormat="1" ht="12.75" customHeight="1" x14ac:dyDescent="0.2">
      <c r="B34" s="32"/>
      <c r="C34" s="44" t="s">
        <v>24</v>
      </c>
      <c r="D34" s="45"/>
      <c r="E34" s="228" t="s">
        <v>27</v>
      </c>
      <c r="F34" s="210">
        <f>1.072/28.2*98</f>
        <v>3.725390070921986</v>
      </c>
      <c r="G34" s="46">
        <v>9.5000000000000001E-2</v>
      </c>
      <c r="H34" s="210">
        <f t="shared" si="3"/>
        <v>4.0793021276595747</v>
      </c>
    </row>
    <row r="35" spans="2:8" s="18" customFormat="1" ht="12.75" customHeight="1" x14ac:dyDescent="0.2">
      <c r="B35" s="131"/>
      <c r="C35" s="172" t="s">
        <v>117</v>
      </c>
      <c r="D35" s="173"/>
      <c r="E35" s="229" t="s">
        <v>27</v>
      </c>
      <c r="F35" s="203">
        <f>SUM(F30:F34)</f>
        <v>9.5669180709219859</v>
      </c>
      <c r="G35" s="171">
        <v>9.5000000000000001E-2</v>
      </c>
      <c r="H35" s="203">
        <f t="shared" ref="H35" si="4">F35*0.095+F35</f>
        <v>10.475775287659575</v>
      </c>
    </row>
    <row r="36" spans="2:8" s="18" customFormat="1" ht="12.75" customHeight="1" x14ac:dyDescent="0.2">
      <c r="B36" s="54"/>
      <c r="C36" s="55"/>
      <c r="D36" s="55"/>
      <c r="E36" s="56"/>
      <c r="F36" s="57"/>
      <c r="G36" s="58"/>
      <c r="H36" s="57"/>
    </row>
    <row r="37" spans="2:8" s="18" customFormat="1" ht="12.75" customHeight="1" x14ac:dyDescent="0.2">
      <c r="B37" s="116" t="s">
        <v>28</v>
      </c>
      <c r="C37" s="281" t="s">
        <v>29</v>
      </c>
      <c r="D37" s="282"/>
      <c r="E37" s="282"/>
      <c r="F37" s="282"/>
      <c r="G37" s="282"/>
      <c r="H37" s="283"/>
    </row>
    <row r="38" spans="2:8" s="18" customFormat="1" ht="12.75" customHeight="1" x14ac:dyDescent="0.2">
      <c r="B38" s="32"/>
      <c r="C38" s="29" t="s">
        <v>19</v>
      </c>
      <c r="D38" s="30"/>
      <c r="E38" s="226" t="s">
        <v>27</v>
      </c>
      <c r="F38" s="208">
        <v>0.2331</v>
      </c>
      <c r="G38" s="31">
        <v>9.5000000000000001E-2</v>
      </c>
      <c r="H38" s="208">
        <f t="shared" si="2"/>
        <v>0.25524449999999999</v>
      </c>
    </row>
    <row r="39" spans="2:8" s="33" customFormat="1" ht="12.75" customHeight="1" x14ac:dyDescent="0.2">
      <c r="B39" s="32"/>
      <c r="C39" s="29" t="s">
        <v>20</v>
      </c>
      <c r="D39" s="30"/>
      <c r="E39" s="226" t="s">
        <v>27</v>
      </c>
      <c r="F39" s="208">
        <f>3.576*1.116/3</f>
        <v>1.3302720000000001</v>
      </c>
      <c r="G39" s="31">
        <v>9.5000000000000001E-2</v>
      </c>
      <c r="H39" s="208">
        <f t="shared" si="2"/>
        <v>1.45664784</v>
      </c>
    </row>
    <row r="40" spans="2:8" s="14" customFormat="1" ht="12.75" customHeight="1" x14ac:dyDescent="0.2">
      <c r="B40" s="32"/>
      <c r="C40" s="34" t="s">
        <v>22</v>
      </c>
      <c r="D40" s="35"/>
      <c r="E40" s="226" t="s">
        <v>27</v>
      </c>
      <c r="F40" s="208">
        <v>6.5069999999999997</v>
      </c>
      <c r="G40" s="31">
        <v>9.5000000000000001E-2</v>
      </c>
      <c r="H40" s="208">
        <f t="shared" si="2"/>
        <v>7.125165</v>
      </c>
    </row>
    <row r="41" spans="2:8" s="18" customFormat="1" ht="12.75" customHeight="1" x14ac:dyDescent="0.2">
      <c r="B41" s="32"/>
      <c r="C41" s="34" t="s">
        <v>23</v>
      </c>
      <c r="D41" s="35"/>
      <c r="E41" s="226" t="s">
        <v>27</v>
      </c>
      <c r="F41" s="208">
        <f>1.86*1.116/3</f>
        <v>0.69192000000000009</v>
      </c>
      <c r="G41" s="31">
        <v>9.5000000000000001E-2</v>
      </c>
      <c r="H41" s="208">
        <f t="shared" si="2"/>
        <v>0.75765240000000011</v>
      </c>
    </row>
    <row r="42" spans="2:8" s="18" customFormat="1" ht="12.75" customHeight="1" x14ac:dyDescent="0.2">
      <c r="B42" s="32"/>
      <c r="C42" s="44" t="s">
        <v>24</v>
      </c>
      <c r="D42" s="45"/>
      <c r="E42" s="228" t="s">
        <v>27</v>
      </c>
      <c r="F42" s="210">
        <f>1.608/28.2*98</f>
        <v>5.5880851063829793</v>
      </c>
      <c r="G42" s="46">
        <v>9.5000000000000001E-2</v>
      </c>
      <c r="H42" s="210">
        <f t="shared" si="2"/>
        <v>6.1189531914893625</v>
      </c>
    </row>
    <row r="43" spans="2:8" s="18" customFormat="1" ht="12.75" customHeight="1" x14ac:dyDescent="0.2">
      <c r="B43" s="131"/>
      <c r="C43" s="172" t="s">
        <v>117</v>
      </c>
      <c r="D43" s="173"/>
      <c r="E43" s="229" t="s">
        <v>27</v>
      </c>
      <c r="F43" s="203">
        <f>SUM(F38:F42)</f>
        <v>14.350377106382979</v>
      </c>
      <c r="G43" s="171">
        <v>9.5000000000000001E-2</v>
      </c>
      <c r="H43" s="203">
        <f t="shared" si="2"/>
        <v>15.713662931489361</v>
      </c>
    </row>
    <row r="44" spans="2:8" s="18" customFormat="1" ht="12.75" customHeight="1" x14ac:dyDescent="0.2">
      <c r="B44" s="47"/>
      <c r="C44" s="48"/>
      <c r="D44" s="48"/>
      <c r="E44" s="49"/>
      <c r="F44" s="50"/>
      <c r="G44" s="51"/>
      <c r="H44" s="50"/>
    </row>
    <row r="45" spans="2:8" s="18" customFormat="1" ht="12.75" customHeight="1" x14ac:dyDescent="0.2">
      <c r="B45" s="117" t="s">
        <v>30</v>
      </c>
      <c r="C45" s="281" t="s">
        <v>31</v>
      </c>
      <c r="D45" s="282"/>
      <c r="E45" s="282"/>
      <c r="F45" s="282"/>
      <c r="G45" s="282"/>
      <c r="H45" s="283"/>
    </row>
    <row r="46" spans="2:8" s="18" customFormat="1" ht="12.75" customHeight="1" x14ac:dyDescent="0.2">
      <c r="B46" s="32"/>
      <c r="C46" s="29" t="s">
        <v>19</v>
      </c>
      <c r="D46" s="30"/>
      <c r="E46" s="226" t="s">
        <v>27</v>
      </c>
      <c r="F46" s="208">
        <v>0.46629999999999999</v>
      </c>
      <c r="G46" s="31">
        <v>9.5000000000000001E-2</v>
      </c>
      <c r="H46" s="208">
        <f t="shared" ref="H46:H50" si="5">F46*0.095+F46</f>
        <v>0.51059849999999996</v>
      </c>
    </row>
    <row r="47" spans="2:8" s="18" customFormat="1" ht="12.75" customHeight="1" x14ac:dyDescent="0.2">
      <c r="B47" s="32"/>
      <c r="C47" s="29" t="s">
        <v>20</v>
      </c>
      <c r="D47" s="30"/>
      <c r="E47" s="226" t="s">
        <v>27</v>
      </c>
      <c r="F47" s="208">
        <v>2.6604999999999999</v>
      </c>
      <c r="G47" s="31">
        <v>9.5000000000000001E-2</v>
      </c>
      <c r="H47" s="208">
        <f t="shared" si="5"/>
        <v>2.9132474999999998</v>
      </c>
    </row>
    <row r="48" spans="2:8" s="14" customFormat="1" ht="12.75" customHeight="1" x14ac:dyDescent="0.2">
      <c r="B48" s="32"/>
      <c r="C48" s="34" t="s">
        <v>22</v>
      </c>
      <c r="D48" s="35"/>
      <c r="E48" s="226" t="s">
        <v>27</v>
      </c>
      <c r="F48" s="208">
        <v>13.013999999999999</v>
      </c>
      <c r="G48" s="31">
        <v>9.5000000000000001E-2</v>
      </c>
      <c r="H48" s="208">
        <f t="shared" si="5"/>
        <v>14.25033</v>
      </c>
    </row>
    <row r="49" spans="2:8" s="18" customFormat="1" ht="12.75" customHeight="1" x14ac:dyDescent="0.2">
      <c r="B49" s="32"/>
      <c r="C49" s="52" t="s">
        <v>23</v>
      </c>
      <c r="D49" s="53"/>
      <c r="E49" s="226" t="s">
        <v>27</v>
      </c>
      <c r="F49" s="208">
        <v>1.3837999999999999</v>
      </c>
      <c r="G49" s="31">
        <v>9.5000000000000001E-2</v>
      </c>
      <c r="H49" s="208">
        <f t="shared" si="5"/>
        <v>1.515261</v>
      </c>
    </row>
    <row r="50" spans="2:8" s="18" customFormat="1" ht="12.75" customHeight="1" x14ac:dyDescent="0.2">
      <c r="B50" s="32"/>
      <c r="C50" s="44" t="s">
        <v>24</v>
      </c>
      <c r="D50" s="45"/>
      <c r="E50" s="228" t="s">
        <v>27</v>
      </c>
      <c r="F50" s="210">
        <v>11.183999999999999</v>
      </c>
      <c r="G50" s="46">
        <v>9.5000000000000001E-2</v>
      </c>
      <c r="H50" s="210">
        <f t="shared" si="5"/>
        <v>12.246479999999998</v>
      </c>
    </row>
    <row r="51" spans="2:8" s="18" customFormat="1" ht="12.75" customHeight="1" x14ac:dyDescent="0.2">
      <c r="B51" s="131"/>
      <c r="C51" s="172" t="s">
        <v>117</v>
      </c>
      <c r="D51" s="173"/>
      <c r="E51" s="229" t="s">
        <v>27</v>
      </c>
      <c r="F51" s="203">
        <f>SUM(F46:F50)</f>
        <v>28.708599999999997</v>
      </c>
      <c r="G51" s="171">
        <v>9.5000000000000001E-2</v>
      </c>
      <c r="H51" s="203">
        <f t="shared" ref="H51" si="6">F51*0.095+F51</f>
        <v>31.435916999999996</v>
      </c>
    </row>
    <row r="52" spans="2:8" s="18" customFormat="1" ht="12.75" customHeight="1" x14ac:dyDescent="0.2">
      <c r="B52" s="54"/>
      <c r="C52" s="55"/>
      <c r="D52" s="55"/>
      <c r="E52" s="56"/>
      <c r="F52" s="57"/>
      <c r="G52" s="58"/>
      <c r="H52" s="57"/>
    </row>
    <row r="53" spans="2:8" s="18" customFormat="1" ht="12.75" customHeight="1" x14ac:dyDescent="0.2">
      <c r="B53" s="118" t="s">
        <v>32</v>
      </c>
      <c r="C53" s="281" t="s">
        <v>33</v>
      </c>
      <c r="D53" s="282"/>
      <c r="E53" s="282"/>
      <c r="F53" s="282"/>
      <c r="G53" s="282"/>
      <c r="H53" s="283"/>
    </row>
    <row r="54" spans="2:8" s="18" customFormat="1" ht="12.75" customHeight="1" x14ac:dyDescent="0.2">
      <c r="B54" s="32"/>
      <c r="C54" s="29" t="s">
        <v>19</v>
      </c>
      <c r="D54" s="30"/>
      <c r="E54" s="226" t="s">
        <v>27</v>
      </c>
      <c r="F54" s="208">
        <v>1.4959</v>
      </c>
      <c r="G54" s="31">
        <v>9.5000000000000001E-2</v>
      </c>
      <c r="H54" s="208">
        <f t="shared" si="2"/>
        <v>1.6380105</v>
      </c>
    </row>
    <row r="55" spans="2:8" s="33" customFormat="1" ht="12.75" customHeight="1" x14ac:dyDescent="0.2">
      <c r="B55" s="32"/>
      <c r="C55" s="29" t="s">
        <v>20</v>
      </c>
      <c r="D55" s="30"/>
      <c r="E55" s="226" t="s">
        <v>27</v>
      </c>
      <c r="F55" s="208">
        <v>8.5358999999999998</v>
      </c>
      <c r="G55" s="31">
        <v>9.5000000000000001E-2</v>
      </c>
      <c r="H55" s="208">
        <f t="shared" si="2"/>
        <v>9.3468105000000001</v>
      </c>
    </row>
    <row r="56" spans="2:8" s="59" customFormat="1" ht="12.75" customHeight="1" x14ac:dyDescent="0.2">
      <c r="B56" s="32"/>
      <c r="C56" s="34" t="s">
        <v>22</v>
      </c>
      <c r="D56" s="35"/>
      <c r="E56" s="226" t="s">
        <v>27</v>
      </c>
      <c r="F56" s="208">
        <v>41.753100000000003</v>
      </c>
      <c r="G56" s="31">
        <v>9.5000000000000001E-2</v>
      </c>
      <c r="H56" s="208">
        <f t="shared" si="2"/>
        <v>45.719644500000001</v>
      </c>
    </row>
    <row r="57" spans="2:8" s="18" customFormat="1" ht="12.75" customHeight="1" x14ac:dyDescent="0.2">
      <c r="B57" s="32"/>
      <c r="C57" s="34" t="s">
        <v>23</v>
      </c>
      <c r="D57" s="35"/>
      <c r="E57" s="226" t="s">
        <v>27</v>
      </c>
      <c r="F57" s="208">
        <v>4.4398</v>
      </c>
      <c r="G57" s="31">
        <v>9.5000000000000001E-2</v>
      </c>
      <c r="H57" s="208">
        <f t="shared" si="2"/>
        <v>4.8615810000000002</v>
      </c>
    </row>
    <row r="58" spans="2:8" s="18" customFormat="1" ht="12.75" customHeight="1" x14ac:dyDescent="0.2">
      <c r="B58" s="131"/>
      <c r="C58" s="37" t="s">
        <v>24</v>
      </c>
      <c r="D58" s="38"/>
      <c r="E58" s="230" t="s">
        <v>27</v>
      </c>
      <c r="F58" s="209">
        <v>35.881999999999998</v>
      </c>
      <c r="G58" s="39">
        <v>9.5000000000000001E-2</v>
      </c>
      <c r="H58" s="209">
        <f t="shared" si="2"/>
        <v>39.290790000000001</v>
      </c>
    </row>
    <row r="59" spans="2:8" s="18" customFormat="1" ht="12.75" customHeight="1" x14ac:dyDescent="0.2">
      <c r="B59" s="131"/>
      <c r="C59" s="172" t="s">
        <v>117</v>
      </c>
      <c r="D59" s="173"/>
      <c r="E59" s="229" t="s">
        <v>27</v>
      </c>
      <c r="F59" s="203">
        <f>SUM(F54:F58)</f>
        <v>92.106700000000004</v>
      </c>
      <c r="G59" s="171">
        <v>9.5000000000000001E-2</v>
      </c>
      <c r="H59" s="203">
        <f t="shared" si="2"/>
        <v>100.8568365</v>
      </c>
    </row>
    <row r="60" spans="2:8" s="144" customFormat="1" ht="12.75" customHeight="1" x14ac:dyDescent="0.2">
      <c r="B60" s="145"/>
      <c r="C60" s="40"/>
      <c r="D60" s="40"/>
      <c r="E60" s="41"/>
      <c r="F60" s="42"/>
      <c r="G60" s="43"/>
      <c r="H60" s="133"/>
    </row>
    <row r="61" spans="2:8" s="18" customFormat="1" ht="12.75" customHeight="1" x14ac:dyDescent="0.2">
      <c r="B61" s="121" t="s">
        <v>34</v>
      </c>
      <c r="C61" s="281" t="s">
        <v>35</v>
      </c>
      <c r="D61" s="282"/>
      <c r="E61" s="282"/>
      <c r="F61" s="282"/>
      <c r="G61" s="282"/>
      <c r="H61" s="283"/>
    </row>
    <row r="62" spans="2:8" s="18" customFormat="1" ht="12.75" customHeight="1" x14ac:dyDescent="0.2">
      <c r="B62" s="28"/>
      <c r="C62" s="29" t="s">
        <v>19</v>
      </c>
      <c r="D62" s="30"/>
      <c r="E62" s="231" t="s">
        <v>27</v>
      </c>
      <c r="F62" s="207">
        <v>2.137</v>
      </c>
      <c r="G62" s="31">
        <v>9.5000000000000001E-2</v>
      </c>
      <c r="H62" s="207">
        <f t="shared" ref="H62:H66" si="7">F62*0.095+F62</f>
        <v>2.3400150000000002</v>
      </c>
    </row>
    <row r="63" spans="2:8" s="18" customFormat="1" ht="12.75" customHeight="1" x14ac:dyDescent="0.2">
      <c r="B63" s="32"/>
      <c r="C63" s="29" t="s">
        <v>20</v>
      </c>
      <c r="D63" s="30"/>
      <c r="E63" s="226" t="s">
        <v>27</v>
      </c>
      <c r="F63" s="208">
        <v>12.1942</v>
      </c>
      <c r="G63" s="31">
        <v>9.5000000000000001E-2</v>
      </c>
      <c r="H63" s="208">
        <f t="shared" si="7"/>
        <v>13.352649</v>
      </c>
    </row>
    <row r="64" spans="2:8" s="18" customFormat="1" ht="12.75" customHeight="1" x14ac:dyDescent="0.2">
      <c r="B64" s="32"/>
      <c r="C64" s="34" t="s">
        <v>22</v>
      </c>
      <c r="D64" s="35"/>
      <c r="E64" s="226" t="s">
        <v>27</v>
      </c>
      <c r="F64" s="208">
        <v>59.647300000000001</v>
      </c>
      <c r="G64" s="31">
        <v>9.5000000000000001E-2</v>
      </c>
      <c r="H64" s="208">
        <f t="shared" si="7"/>
        <v>65.313793500000003</v>
      </c>
    </row>
    <row r="65" spans="2:8" s="18" customFormat="1" ht="12.75" customHeight="1" x14ac:dyDescent="0.2">
      <c r="B65" s="32"/>
      <c r="C65" s="34" t="s">
        <v>23</v>
      </c>
      <c r="D65" s="35"/>
      <c r="E65" s="226" t="s">
        <v>27</v>
      </c>
      <c r="F65" s="208">
        <v>6.3426</v>
      </c>
      <c r="G65" s="31">
        <v>9.5000000000000001E-2</v>
      </c>
      <c r="H65" s="208">
        <f t="shared" si="7"/>
        <v>6.9451470000000004</v>
      </c>
    </row>
    <row r="66" spans="2:8" s="18" customFormat="1" ht="12.75" customHeight="1" x14ac:dyDescent="0.2">
      <c r="B66" s="32"/>
      <c r="C66" s="44" t="s">
        <v>24</v>
      </c>
      <c r="D66" s="45"/>
      <c r="E66" s="228" t="s">
        <v>27</v>
      </c>
      <c r="F66" s="210">
        <v>51.26</v>
      </c>
      <c r="G66" s="46">
        <v>9.5000000000000001E-2</v>
      </c>
      <c r="H66" s="210">
        <f t="shared" si="7"/>
        <v>56.1297</v>
      </c>
    </row>
    <row r="67" spans="2:8" s="18" customFormat="1" ht="12.75" customHeight="1" x14ac:dyDescent="0.2">
      <c r="B67" s="174"/>
      <c r="C67" s="175" t="s">
        <v>117</v>
      </c>
      <c r="D67" s="176"/>
      <c r="E67" s="232" t="s">
        <v>27</v>
      </c>
      <c r="F67" s="211">
        <f>SUM(F62:F66)</f>
        <v>131.58109999999999</v>
      </c>
      <c r="G67" s="177">
        <v>9.5000000000000001E-2</v>
      </c>
      <c r="H67" s="211">
        <f t="shared" ref="H67" si="8">F67*0.095+F67</f>
        <v>144.08130449999999</v>
      </c>
    </row>
    <row r="68" spans="2:8" s="18" customFormat="1" ht="12.75" customHeight="1" x14ac:dyDescent="0.2">
      <c r="B68" s="182"/>
      <c r="C68" s="178"/>
      <c r="D68" s="178"/>
      <c r="E68" s="179"/>
      <c r="F68" s="180"/>
      <c r="G68" s="181"/>
      <c r="H68" s="180"/>
    </row>
    <row r="69" spans="2:8" s="8" customFormat="1" ht="50.1" customHeight="1" x14ac:dyDescent="0.2">
      <c r="B69" s="266" t="s">
        <v>142</v>
      </c>
      <c r="C69" s="266"/>
      <c r="D69" s="266"/>
      <c r="E69" s="266"/>
      <c r="F69" s="266"/>
      <c r="G69" s="266"/>
      <c r="H69" s="266"/>
    </row>
    <row r="70" spans="2:8" s="8" customFormat="1" ht="12.75" customHeight="1" x14ac:dyDescent="0.2">
      <c r="B70" s="27"/>
      <c r="C70" s="27"/>
      <c r="D70" s="27"/>
      <c r="E70" s="27"/>
      <c r="F70" s="27"/>
      <c r="G70" s="27"/>
      <c r="H70" s="27"/>
    </row>
    <row r="71" spans="2:8" s="8" customFormat="1" ht="20.100000000000001" customHeight="1" x14ac:dyDescent="0.2">
      <c r="B71" s="165" t="s">
        <v>127</v>
      </c>
      <c r="C71" s="257" t="s">
        <v>126</v>
      </c>
      <c r="D71" s="257"/>
      <c r="E71" s="126"/>
      <c r="F71" s="127"/>
      <c r="G71" s="127"/>
      <c r="H71" s="128"/>
    </row>
    <row r="72" spans="2:8" s="8" customFormat="1" ht="25.5" customHeight="1" x14ac:dyDescent="0.2">
      <c r="B72" s="87"/>
      <c r="C72" s="194"/>
      <c r="D72" s="194"/>
      <c r="E72" s="242" t="s">
        <v>2</v>
      </c>
      <c r="F72" s="243" t="s">
        <v>3</v>
      </c>
      <c r="G72" s="243" t="s">
        <v>4</v>
      </c>
      <c r="H72" s="243" t="s">
        <v>5</v>
      </c>
    </row>
    <row r="73" spans="2:8" s="8" customFormat="1" ht="12.75" customHeight="1" x14ac:dyDescent="0.2">
      <c r="B73" s="88" t="s">
        <v>128</v>
      </c>
      <c r="C73" s="248" t="s">
        <v>57</v>
      </c>
      <c r="D73" s="249"/>
      <c r="E73" s="89" t="s">
        <v>164</v>
      </c>
      <c r="F73" s="208">
        <v>0.2019</v>
      </c>
      <c r="G73" s="90">
        <v>9.5000000000000001E-2</v>
      </c>
      <c r="H73" s="212">
        <f>F73*0.095+F73</f>
        <v>0.22108049999999999</v>
      </c>
    </row>
    <row r="74" spans="2:8" s="8" customFormat="1" ht="12.75" customHeight="1" x14ac:dyDescent="0.2">
      <c r="B74" s="91" t="s">
        <v>38</v>
      </c>
      <c r="C74" s="248" t="s">
        <v>120</v>
      </c>
      <c r="D74" s="249"/>
      <c r="E74" s="222" t="s">
        <v>54</v>
      </c>
      <c r="F74" s="208">
        <v>12.415800000000001</v>
      </c>
      <c r="G74" s="90">
        <v>9.5000000000000001E-2</v>
      </c>
      <c r="H74" s="212">
        <f>F74*0.095+F74</f>
        <v>13.595301000000001</v>
      </c>
    </row>
    <row r="75" spans="2:8" s="8" customFormat="1" ht="12.75" customHeight="1" x14ac:dyDescent="0.2">
      <c r="B75" s="91" t="s">
        <v>41</v>
      </c>
      <c r="C75" s="248" t="s">
        <v>121</v>
      </c>
      <c r="D75" s="249"/>
      <c r="E75" s="222" t="s">
        <v>54</v>
      </c>
      <c r="F75" s="207">
        <v>18.623699999999999</v>
      </c>
      <c r="G75" s="90">
        <v>9.5000000000000001E-2</v>
      </c>
      <c r="H75" s="213">
        <f>F75*0.095+F75</f>
        <v>20.392951499999999</v>
      </c>
    </row>
    <row r="76" spans="2:8" s="8" customFormat="1" ht="12.75" customHeight="1" x14ac:dyDescent="0.2">
      <c r="B76" s="91" t="s">
        <v>44</v>
      </c>
      <c r="C76" s="248" t="s">
        <v>122</v>
      </c>
      <c r="D76" s="249"/>
      <c r="E76" s="222" t="s">
        <v>54</v>
      </c>
      <c r="F76" s="208">
        <v>37.247300000000003</v>
      </c>
      <c r="G76" s="90">
        <v>9.5000000000000001E-2</v>
      </c>
      <c r="H76" s="213">
        <f>F76*0.095+F76</f>
        <v>40.785793500000004</v>
      </c>
    </row>
    <row r="77" spans="2:8" s="8" customFormat="1" ht="25.5" customHeight="1" x14ac:dyDescent="0.2">
      <c r="B77" s="250" t="s">
        <v>100</v>
      </c>
      <c r="C77" s="251"/>
      <c r="D77" s="251"/>
      <c r="E77" s="251"/>
      <c r="F77" s="251"/>
      <c r="G77" s="251"/>
      <c r="H77" s="252"/>
    </row>
    <row r="78" spans="2:8" s="60" customFormat="1" ht="12.75" customHeight="1" x14ac:dyDescent="0.2">
      <c r="B78" s="27"/>
      <c r="C78" s="27"/>
      <c r="D78" s="27"/>
      <c r="E78" s="27"/>
      <c r="F78" s="27"/>
      <c r="G78" s="27"/>
      <c r="H78" s="27"/>
    </row>
    <row r="79" spans="2:8" s="60" customFormat="1" ht="20.100000000000001" customHeight="1" x14ac:dyDescent="0.2">
      <c r="B79" s="124" t="s">
        <v>129</v>
      </c>
      <c r="C79" s="291" t="s">
        <v>36</v>
      </c>
      <c r="D79" s="291"/>
      <c r="E79" s="162"/>
      <c r="F79" s="162"/>
      <c r="G79" s="162"/>
      <c r="H79" s="125"/>
    </row>
    <row r="80" spans="2:8" s="61" customFormat="1" ht="25.5" customHeight="1" x14ac:dyDescent="0.2">
      <c r="B80" s="22"/>
      <c r="C80" s="23"/>
      <c r="D80" s="23"/>
      <c r="E80" s="242" t="s">
        <v>2</v>
      </c>
      <c r="F80" s="243" t="s">
        <v>3</v>
      </c>
      <c r="G80" s="243" t="s">
        <v>4</v>
      </c>
      <c r="H80" s="243" t="s">
        <v>5</v>
      </c>
    </row>
    <row r="81" spans="2:8" s="61" customFormat="1" ht="12.75" customHeight="1" x14ac:dyDescent="0.2">
      <c r="B81" s="185" t="s">
        <v>52</v>
      </c>
      <c r="C81" s="275" t="s">
        <v>143</v>
      </c>
      <c r="D81" s="276"/>
      <c r="E81" s="276"/>
      <c r="F81" s="276"/>
      <c r="G81" s="276"/>
      <c r="H81" s="277"/>
    </row>
    <row r="82" spans="2:8" s="61" customFormat="1" ht="12.75" customHeight="1" x14ac:dyDescent="0.2">
      <c r="B82" s="62"/>
      <c r="C82" s="63" t="s">
        <v>22</v>
      </c>
      <c r="D82" s="64"/>
      <c r="E82" s="233" t="s">
        <v>37</v>
      </c>
      <c r="F82" s="214">
        <v>116.4188</v>
      </c>
      <c r="G82" s="31">
        <v>9.5000000000000001E-2</v>
      </c>
      <c r="H82" s="214">
        <f>F82*0.095+F82</f>
        <v>127.47858600000001</v>
      </c>
    </row>
    <row r="83" spans="2:8" s="61" customFormat="1" ht="12.75" customHeight="1" x14ac:dyDescent="0.2">
      <c r="B83" s="62"/>
      <c r="C83" s="190" t="s">
        <v>20</v>
      </c>
      <c r="D83" s="191"/>
      <c r="E83" s="233" t="s">
        <v>37</v>
      </c>
      <c r="F83" s="214">
        <v>7.6745000000000001</v>
      </c>
      <c r="G83" s="31">
        <v>9.5000000000000001E-2</v>
      </c>
      <c r="H83" s="214">
        <f>F83*0.095+F83</f>
        <v>8.4035775000000008</v>
      </c>
    </row>
    <row r="84" spans="2:8" s="61" customFormat="1" ht="12.75" customHeight="1" x14ac:dyDescent="0.2">
      <c r="B84" s="62"/>
      <c r="C84" s="63" t="s">
        <v>23</v>
      </c>
      <c r="D84" s="64"/>
      <c r="E84" s="233" t="s">
        <v>37</v>
      </c>
      <c r="F84" s="214">
        <f>14.5413*1.16/3</f>
        <v>5.622636</v>
      </c>
      <c r="G84" s="31">
        <v>9.5000000000000001E-2</v>
      </c>
      <c r="H84" s="214">
        <f>F84*0.095+F84</f>
        <v>6.1567864199999995</v>
      </c>
    </row>
    <row r="85" spans="2:8" s="61" customFormat="1" ht="12.75" customHeight="1" x14ac:dyDescent="0.2">
      <c r="B85" s="65"/>
      <c r="C85" s="75" t="s">
        <v>24</v>
      </c>
      <c r="D85" s="76"/>
      <c r="E85" s="234" t="s">
        <v>37</v>
      </c>
      <c r="F85" s="215">
        <f>15.4/28.2*98</f>
        <v>53.5177304964539</v>
      </c>
      <c r="G85" s="46">
        <v>9.5000000000000001E-2</v>
      </c>
      <c r="H85" s="215">
        <f>F85*0.095+F85</f>
        <v>58.601914893617021</v>
      </c>
    </row>
    <row r="86" spans="2:8" s="61" customFormat="1" ht="12.75" customHeight="1" x14ac:dyDescent="0.2">
      <c r="B86" s="183"/>
      <c r="C86" s="184" t="s">
        <v>117</v>
      </c>
      <c r="D86" s="76"/>
      <c r="E86" s="235" t="s">
        <v>37</v>
      </c>
      <c r="F86" s="216">
        <f>SUM(F82:F85)</f>
        <v>183.23366649645391</v>
      </c>
      <c r="G86" s="171">
        <v>9.5000000000000001E-2</v>
      </c>
      <c r="H86" s="216">
        <f t="shared" ref="H86" si="9">F86*0.095+F86</f>
        <v>200.64086481361704</v>
      </c>
    </row>
    <row r="87" spans="2:8" s="61" customFormat="1" ht="12.75" customHeight="1" x14ac:dyDescent="0.2">
      <c r="B87" s="134"/>
      <c r="C87" s="84"/>
      <c r="D87" s="84"/>
      <c r="E87" s="135"/>
      <c r="F87" s="136"/>
      <c r="G87" s="82"/>
      <c r="H87" s="83"/>
    </row>
    <row r="88" spans="2:8" s="61" customFormat="1" ht="12.75" customHeight="1" x14ac:dyDescent="0.2">
      <c r="B88" s="119" t="s">
        <v>53</v>
      </c>
      <c r="C88" s="275" t="s">
        <v>144</v>
      </c>
      <c r="D88" s="276"/>
      <c r="E88" s="276"/>
      <c r="F88" s="276"/>
      <c r="G88" s="276"/>
      <c r="H88" s="277"/>
    </row>
    <row r="89" spans="2:8" s="61" customFormat="1" ht="12.75" customHeight="1" x14ac:dyDescent="0.2">
      <c r="B89" s="62"/>
      <c r="C89" s="63" t="s">
        <v>39</v>
      </c>
      <c r="D89" s="64"/>
      <c r="E89" s="233" t="s">
        <v>37</v>
      </c>
      <c r="F89" s="214">
        <v>116.4188</v>
      </c>
      <c r="G89" s="31">
        <v>9.5000000000000001E-2</v>
      </c>
      <c r="H89" s="214">
        <f>F89*0.095+F89</f>
        <v>127.47858600000001</v>
      </c>
    </row>
    <row r="90" spans="2:8" s="61" customFormat="1" ht="12.75" customHeight="1" x14ac:dyDescent="0.2">
      <c r="B90" s="62"/>
      <c r="C90" s="190" t="s">
        <v>20</v>
      </c>
      <c r="D90" s="191"/>
      <c r="E90" s="233" t="s">
        <v>37</v>
      </c>
      <c r="F90" s="214">
        <v>35.031999999999996</v>
      </c>
      <c r="G90" s="31">
        <v>9.5000000000000001E-2</v>
      </c>
      <c r="H90" s="214">
        <f>F90*0.095+F90</f>
        <v>38.360039999999998</v>
      </c>
    </row>
    <row r="91" spans="2:8" s="61" customFormat="1" ht="12.75" customHeight="1" x14ac:dyDescent="0.2">
      <c r="B91" s="62"/>
      <c r="C91" s="63" t="s">
        <v>23</v>
      </c>
      <c r="D91" s="64"/>
      <c r="E91" s="233" t="s">
        <v>37</v>
      </c>
      <c r="F91" s="214">
        <v>11.948</v>
      </c>
      <c r="G91" s="31">
        <v>9.5000000000000001E-2</v>
      </c>
      <c r="H91" s="214">
        <f>F91*0.095+F91</f>
        <v>13.08306</v>
      </c>
    </row>
    <row r="92" spans="2:8" s="66" customFormat="1" ht="12.75" customHeight="1" x14ac:dyDescent="0.2">
      <c r="B92" s="65"/>
      <c r="C92" s="75" t="s">
        <v>40</v>
      </c>
      <c r="D92" s="76"/>
      <c r="E92" s="234" t="s">
        <v>37</v>
      </c>
      <c r="F92" s="215">
        <v>22.4</v>
      </c>
      <c r="G92" s="46">
        <v>9.5000000000000001E-2</v>
      </c>
      <c r="H92" s="215">
        <f>F92*0.095+F92</f>
        <v>24.527999999999999</v>
      </c>
    </row>
    <row r="93" spans="2:8" s="66" customFormat="1" ht="12.75" customHeight="1" x14ac:dyDescent="0.2">
      <c r="B93" s="183"/>
      <c r="C93" s="184" t="s">
        <v>117</v>
      </c>
      <c r="D93" s="76"/>
      <c r="E93" s="235" t="s">
        <v>37</v>
      </c>
      <c r="F93" s="216">
        <f>SUM(F89:F92)</f>
        <v>185.79880000000003</v>
      </c>
      <c r="G93" s="171">
        <v>9.5000000000000001E-2</v>
      </c>
      <c r="H93" s="216">
        <f t="shared" ref="H93" si="10">F93*0.095+F93</f>
        <v>203.44968600000004</v>
      </c>
    </row>
    <row r="94" spans="2:8" s="66" customFormat="1" ht="12.75" customHeight="1" x14ac:dyDescent="0.2">
      <c r="B94" s="134"/>
      <c r="C94" s="84"/>
      <c r="D94" s="84"/>
      <c r="E94" s="135"/>
      <c r="F94" s="136"/>
      <c r="G94" s="82"/>
      <c r="H94" s="83"/>
    </row>
    <row r="95" spans="2:8" s="66" customFormat="1" ht="12.75" customHeight="1" x14ac:dyDescent="0.2">
      <c r="B95" s="119" t="s">
        <v>55</v>
      </c>
      <c r="C95" s="275" t="s">
        <v>145</v>
      </c>
      <c r="D95" s="276"/>
      <c r="E95" s="276"/>
      <c r="F95" s="276"/>
      <c r="G95" s="276"/>
      <c r="H95" s="277"/>
    </row>
    <row r="96" spans="2:8" s="61" customFormat="1" ht="12.75" customHeight="1" x14ac:dyDescent="0.2">
      <c r="B96" s="62"/>
      <c r="C96" s="63" t="s">
        <v>42</v>
      </c>
      <c r="D96" s="64"/>
      <c r="E96" s="236" t="s">
        <v>37</v>
      </c>
      <c r="F96" s="214">
        <v>116.4188</v>
      </c>
      <c r="G96" s="31">
        <v>9.5000000000000001E-2</v>
      </c>
      <c r="H96" s="217">
        <f>F96*0.095+F96</f>
        <v>127.47858600000001</v>
      </c>
    </row>
    <row r="97" spans="2:9" s="61" customFormat="1" ht="12.75" customHeight="1" x14ac:dyDescent="0.2">
      <c r="B97" s="62"/>
      <c r="C97" s="255" t="s">
        <v>43</v>
      </c>
      <c r="D97" s="296"/>
      <c r="E97" s="296"/>
      <c r="F97" s="296"/>
      <c r="G97" s="296"/>
      <c r="H97" s="256"/>
    </row>
    <row r="98" spans="2:9" s="61" customFormat="1" ht="12.75" customHeight="1" x14ac:dyDescent="0.2">
      <c r="B98" s="134"/>
      <c r="C98" s="84"/>
      <c r="D98" s="84"/>
      <c r="E98" s="135"/>
      <c r="F98" s="136"/>
      <c r="G98" s="82"/>
      <c r="H98" s="83"/>
    </row>
    <row r="99" spans="2:9" s="61" customFormat="1" ht="12.75" customHeight="1" x14ac:dyDescent="0.2">
      <c r="B99" s="119" t="s">
        <v>130</v>
      </c>
      <c r="C99" s="275" t="s">
        <v>146</v>
      </c>
      <c r="D99" s="276"/>
      <c r="E99" s="276"/>
      <c r="F99" s="276"/>
      <c r="G99" s="276"/>
      <c r="H99" s="277"/>
    </row>
    <row r="100" spans="2:9" s="61" customFormat="1" ht="12.75" customHeight="1" x14ac:dyDescent="0.2">
      <c r="B100" s="62"/>
      <c r="C100" s="63" t="s">
        <v>45</v>
      </c>
      <c r="D100" s="64"/>
      <c r="E100" s="237" t="s">
        <v>37</v>
      </c>
      <c r="F100" s="218">
        <v>116.4188</v>
      </c>
      <c r="G100" s="31">
        <v>9.5000000000000001E-2</v>
      </c>
      <c r="H100" s="218">
        <f>F100*0.095+F100</f>
        <v>127.47858600000001</v>
      </c>
    </row>
    <row r="101" spans="2:9" s="61" customFormat="1" ht="12.75" customHeight="1" x14ac:dyDescent="0.2">
      <c r="B101" s="62"/>
      <c r="C101" s="190" t="s">
        <v>20</v>
      </c>
      <c r="D101" s="191"/>
      <c r="E101" s="237" t="s">
        <v>37</v>
      </c>
      <c r="F101" s="219">
        <v>92.555499999999995</v>
      </c>
      <c r="G101" s="31">
        <v>9.5000000000000001E-2</v>
      </c>
      <c r="H101" s="219">
        <f>F101*0.095+F101</f>
        <v>101.34827249999999</v>
      </c>
    </row>
    <row r="102" spans="2:9" s="67" customFormat="1" ht="12.75" customHeight="1" x14ac:dyDescent="0.2">
      <c r="B102" s="65"/>
      <c r="C102" s="63" t="s">
        <v>23</v>
      </c>
      <c r="D102" s="64"/>
      <c r="E102" s="233" t="s">
        <v>37</v>
      </c>
      <c r="F102" s="219">
        <v>44.831000000000003</v>
      </c>
      <c r="G102" s="31">
        <v>9.5000000000000001E-2</v>
      </c>
      <c r="H102" s="219">
        <f>F102*0.095+F102</f>
        <v>49.089945</v>
      </c>
    </row>
    <row r="103" spans="2:9" s="70" customFormat="1" ht="12.75" customHeight="1" x14ac:dyDescent="0.2">
      <c r="B103" s="65"/>
      <c r="C103" s="63" t="s">
        <v>24</v>
      </c>
      <c r="D103" s="64"/>
      <c r="E103" s="233" t="s">
        <v>37</v>
      </c>
      <c r="F103" s="219">
        <v>0</v>
      </c>
      <c r="G103" s="31">
        <v>9.5000000000000001E-2</v>
      </c>
      <c r="H103" s="219">
        <f>F103*0.095+F103</f>
        <v>0</v>
      </c>
    </row>
    <row r="104" spans="2:9" s="70" customFormat="1" ht="12.75" customHeight="1" x14ac:dyDescent="0.2">
      <c r="B104" s="183"/>
      <c r="C104" s="184" t="s">
        <v>117</v>
      </c>
      <c r="D104" s="76"/>
      <c r="E104" s="235" t="s">
        <v>37</v>
      </c>
      <c r="F104" s="216">
        <f>SUM(F100:F103)</f>
        <v>253.80529999999999</v>
      </c>
      <c r="G104" s="171">
        <v>9.5000000000000001E-2</v>
      </c>
      <c r="H104" s="216">
        <f t="shared" ref="H104" si="11">F104*0.095+F104</f>
        <v>277.91680350000001</v>
      </c>
    </row>
    <row r="105" spans="2:9" s="70" customFormat="1" ht="12.75" customHeight="1" x14ac:dyDescent="0.2">
      <c r="B105" s="146"/>
      <c r="C105" s="288"/>
      <c r="D105" s="288"/>
      <c r="E105" s="288"/>
      <c r="F105" s="288"/>
      <c r="G105" s="288"/>
      <c r="H105" s="288"/>
      <c r="I105" s="105"/>
    </row>
    <row r="106" spans="2:9" s="70" customFormat="1" ht="12.75" customHeight="1" x14ac:dyDescent="0.2">
      <c r="B106" s="115" t="s">
        <v>131</v>
      </c>
      <c r="C106" s="263" t="s">
        <v>46</v>
      </c>
      <c r="D106" s="264"/>
      <c r="E106" s="264"/>
      <c r="F106" s="264"/>
      <c r="G106" s="264"/>
      <c r="H106" s="265"/>
    </row>
    <row r="107" spans="2:9" s="70" customFormat="1" ht="12.75" customHeight="1" x14ac:dyDescent="0.2">
      <c r="B107" s="62"/>
      <c r="C107" s="63" t="s">
        <v>22</v>
      </c>
      <c r="D107" s="64"/>
      <c r="E107" s="237" t="s">
        <v>37</v>
      </c>
      <c r="F107" s="199">
        <v>23.668399999999998</v>
      </c>
      <c r="G107" s="31">
        <v>9.5000000000000001E-2</v>
      </c>
      <c r="H107" s="199">
        <f>F107*0.095+F107</f>
        <v>25.916897999999996</v>
      </c>
    </row>
    <row r="108" spans="2:9" s="70" customFormat="1" ht="12.75" customHeight="1" x14ac:dyDescent="0.2">
      <c r="B108" s="62"/>
      <c r="C108" s="190" t="s">
        <v>20</v>
      </c>
      <c r="D108" s="191"/>
      <c r="E108" s="237" t="s">
        <v>37</v>
      </c>
      <c r="F108" s="219">
        <v>2.5228999999999999</v>
      </c>
      <c r="G108" s="31">
        <v>9.5000000000000001E-2</v>
      </c>
      <c r="H108" s="219">
        <f>F108*0.095+F108</f>
        <v>2.7625755000000001</v>
      </c>
    </row>
    <row r="109" spans="2:9" s="67" customFormat="1" ht="12.75" customHeight="1" x14ac:dyDescent="0.2">
      <c r="B109" s="62"/>
      <c r="C109" s="63" t="s">
        <v>23</v>
      </c>
      <c r="D109" s="64"/>
      <c r="E109" s="237" t="s">
        <v>37</v>
      </c>
      <c r="F109" s="199">
        <f>4.9844*1.116/3</f>
        <v>1.8541968000000002</v>
      </c>
      <c r="G109" s="31">
        <v>9.5000000000000001E-2</v>
      </c>
      <c r="H109" s="199">
        <f>F109*0.095+F109</f>
        <v>2.0303454960000002</v>
      </c>
    </row>
    <row r="110" spans="2:9" s="70" customFormat="1" ht="12.75" customHeight="1" x14ac:dyDescent="0.2">
      <c r="B110" s="65"/>
      <c r="C110" s="75" t="s">
        <v>24</v>
      </c>
      <c r="D110" s="76"/>
      <c r="E110" s="234" t="s">
        <v>37</v>
      </c>
      <c r="F110" s="198">
        <f>5.3857/28.2*98</f>
        <v>18.716262411347518</v>
      </c>
      <c r="G110" s="46">
        <v>9.5000000000000001E-2</v>
      </c>
      <c r="H110" s="198">
        <f>F110*0.095+F110</f>
        <v>20.494307340425532</v>
      </c>
    </row>
    <row r="111" spans="2:9" s="70" customFormat="1" ht="12.75" customHeight="1" x14ac:dyDescent="0.2">
      <c r="B111" s="183"/>
      <c r="C111" s="184" t="s">
        <v>117</v>
      </c>
      <c r="D111" s="76"/>
      <c r="E111" s="235" t="s">
        <v>37</v>
      </c>
      <c r="F111" s="216">
        <f>SUM(F107:F110)</f>
        <v>46.761759211347517</v>
      </c>
      <c r="G111" s="171">
        <v>9.5000000000000001E-2</v>
      </c>
      <c r="H111" s="216">
        <f t="shared" ref="H111" si="12">F111*0.095+F111</f>
        <v>51.204126336425531</v>
      </c>
    </row>
    <row r="112" spans="2:9" s="70" customFormat="1" ht="12.75" customHeight="1" x14ac:dyDescent="0.2">
      <c r="B112" s="137"/>
      <c r="C112" s="195"/>
      <c r="D112" s="195"/>
      <c r="E112" s="195"/>
      <c r="F112" s="195"/>
      <c r="G112" s="195"/>
      <c r="H112" s="195"/>
    </row>
    <row r="113" spans="2:8" s="70" customFormat="1" ht="12.75" customHeight="1" x14ac:dyDescent="0.2">
      <c r="B113" s="119" t="s">
        <v>132</v>
      </c>
      <c r="C113" s="263" t="s">
        <v>47</v>
      </c>
      <c r="D113" s="264"/>
      <c r="E113" s="264"/>
      <c r="F113" s="264"/>
      <c r="G113" s="264"/>
      <c r="H113" s="265"/>
    </row>
    <row r="114" spans="2:8" s="70" customFormat="1" ht="12.75" customHeight="1" x14ac:dyDescent="0.2">
      <c r="B114" s="62"/>
      <c r="C114" s="71" t="s">
        <v>22</v>
      </c>
      <c r="D114" s="72"/>
      <c r="E114" s="238" t="s">
        <v>37</v>
      </c>
      <c r="F114" s="199">
        <v>19.429300000000001</v>
      </c>
      <c r="G114" s="31">
        <v>9.5000000000000001E-2</v>
      </c>
      <c r="H114" s="199">
        <f>F114*0.095+F114</f>
        <v>21.275083500000001</v>
      </c>
    </row>
    <row r="115" spans="2:8" s="70" customFormat="1" ht="12.75" customHeight="1" x14ac:dyDescent="0.2">
      <c r="B115" s="62"/>
      <c r="C115" s="190" t="s">
        <v>20</v>
      </c>
      <c r="D115" s="191"/>
      <c r="E115" s="238" t="s">
        <v>37</v>
      </c>
      <c r="F115" s="199">
        <v>1.766</v>
      </c>
      <c r="G115" s="31">
        <v>9.5000000000000001E-2</v>
      </c>
      <c r="H115" s="199">
        <f>F115*0.095+F115</f>
        <v>1.93377</v>
      </c>
    </row>
    <row r="116" spans="2:8" s="67" customFormat="1" ht="12.75" customHeight="1" x14ac:dyDescent="0.2">
      <c r="B116" s="62"/>
      <c r="C116" s="73" t="s">
        <v>23</v>
      </c>
      <c r="D116" s="74"/>
      <c r="E116" s="238" t="s">
        <v>37</v>
      </c>
      <c r="F116" s="199">
        <v>1.2979000000000001</v>
      </c>
      <c r="G116" s="31">
        <v>9.5000000000000001E-2</v>
      </c>
      <c r="H116" s="199">
        <f>F116*0.095+F116</f>
        <v>1.4212005000000001</v>
      </c>
    </row>
    <row r="117" spans="2:8" s="70" customFormat="1" ht="12.75" customHeight="1" x14ac:dyDescent="0.2">
      <c r="B117" s="65"/>
      <c r="C117" s="75" t="s">
        <v>24</v>
      </c>
      <c r="D117" s="76"/>
      <c r="E117" s="239" t="s">
        <v>37</v>
      </c>
      <c r="F117" s="198">
        <v>13.1014</v>
      </c>
      <c r="G117" s="46">
        <v>9.5000000000000001E-2</v>
      </c>
      <c r="H117" s="198">
        <f>F117*0.095+F117</f>
        <v>14.346033</v>
      </c>
    </row>
    <row r="118" spans="2:8" s="70" customFormat="1" ht="12.75" customHeight="1" x14ac:dyDescent="0.2">
      <c r="B118" s="183"/>
      <c r="C118" s="184" t="s">
        <v>117</v>
      </c>
      <c r="D118" s="76"/>
      <c r="E118" s="235" t="s">
        <v>37</v>
      </c>
      <c r="F118" s="216">
        <f>SUM(F114:F117)</f>
        <v>35.5946</v>
      </c>
      <c r="G118" s="171">
        <v>9.5000000000000001E-2</v>
      </c>
      <c r="H118" s="216">
        <f t="shared" ref="H118" si="13">F118*0.095+F118</f>
        <v>38.976087</v>
      </c>
    </row>
    <row r="119" spans="2:8" s="70" customFormat="1" ht="12.75" customHeight="1" x14ac:dyDescent="0.2">
      <c r="B119" s="77"/>
      <c r="C119" s="289"/>
      <c r="D119" s="289"/>
      <c r="E119" s="290"/>
      <c r="F119" s="290"/>
      <c r="G119" s="290"/>
      <c r="H119" s="290"/>
    </row>
    <row r="120" spans="2:8" s="70" customFormat="1" ht="12.75" customHeight="1" x14ac:dyDescent="0.2">
      <c r="B120" s="120" t="s">
        <v>133</v>
      </c>
      <c r="C120" s="263" t="s">
        <v>48</v>
      </c>
      <c r="D120" s="264"/>
      <c r="E120" s="264"/>
      <c r="F120" s="264"/>
      <c r="G120" s="264"/>
      <c r="H120" s="265"/>
    </row>
    <row r="121" spans="2:8" s="70" customFormat="1" ht="12.75" customHeight="1" x14ac:dyDescent="0.2">
      <c r="B121" s="62"/>
      <c r="C121" s="63" t="s">
        <v>22</v>
      </c>
      <c r="D121" s="64"/>
      <c r="E121" s="240" t="s">
        <v>37</v>
      </c>
      <c r="F121" s="199">
        <v>16.691500000000001</v>
      </c>
      <c r="G121" s="31">
        <v>9.5000000000000001E-2</v>
      </c>
      <c r="H121" s="199">
        <f>F121*0.095+F121</f>
        <v>18.277192500000002</v>
      </c>
    </row>
    <row r="122" spans="2:8" s="70" customFormat="1" ht="12.75" customHeight="1" x14ac:dyDescent="0.2">
      <c r="B122" s="62"/>
      <c r="C122" s="190" t="s">
        <v>20</v>
      </c>
      <c r="D122" s="191"/>
      <c r="E122" s="240" t="s">
        <v>37</v>
      </c>
      <c r="F122" s="199">
        <v>0.55079999999999996</v>
      </c>
      <c r="G122" s="31">
        <v>9.5000000000000001E-2</v>
      </c>
      <c r="H122" s="199">
        <f>F122*0.095+F122</f>
        <v>0.60312599999999994</v>
      </c>
    </row>
    <row r="123" spans="2:8" s="67" customFormat="1" ht="12.75" customHeight="1" x14ac:dyDescent="0.2">
      <c r="B123" s="62"/>
      <c r="C123" s="68" t="s">
        <v>23</v>
      </c>
      <c r="D123" s="69"/>
      <c r="E123" s="240" t="s">
        <v>37</v>
      </c>
      <c r="F123" s="199">
        <f>1.0875*1.116/3</f>
        <v>0.40455000000000002</v>
      </c>
      <c r="G123" s="31">
        <v>9.5000000000000001E-2</v>
      </c>
      <c r="H123" s="199">
        <f>F123*0.095+F123</f>
        <v>0.44298225000000002</v>
      </c>
    </row>
    <row r="124" spans="2:8" s="70" customFormat="1" ht="12.75" customHeight="1" x14ac:dyDescent="0.2">
      <c r="B124" s="65"/>
      <c r="C124" s="75" t="s">
        <v>24</v>
      </c>
      <c r="D124" s="76"/>
      <c r="E124" s="239" t="s">
        <v>37</v>
      </c>
      <c r="F124" s="198">
        <f>1.1751/28.2*98</f>
        <v>4.0836808510638303</v>
      </c>
      <c r="G124" s="46">
        <v>9.5000000000000001E-2</v>
      </c>
      <c r="H124" s="198">
        <f>F124*0.095+F124</f>
        <v>4.4716305319148946</v>
      </c>
    </row>
    <row r="125" spans="2:8" s="70" customFormat="1" ht="12.75" customHeight="1" x14ac:dyDescent="0.2">
      <c r="B125" s="183"/>
      <c r="C125" s="184" t="s">
        <v>117</v>
      </c>
      <c r="D125" s="76"/>
      <c r="E125" s="235" t="s">
        <v>37</v>
      </c>
      <c r="F125" s="216">
        <f>SUM(F121:F124)</f>
        <v>21.730530851063833</v>
      </c>
      <c r="G125" s="171">
        <v>9.5000000000000001E-2</v>
      </c>
      <c r="H125" s="216">
        <f t="shared" ref="H125" si="14">F125*0.095+F125</f>
        <v>23.794931281914899</v>
      </c>
    </row>
    <row r="126" spans="2:8" s="70" customFormat="1" ht="12.75" customHeight="1" x14ac:dyDescent="0.2">
      <c r="B126" s="77"/>
      <c r="C126" s="267"/>
      <c r="D126" s="267"/>
      <c r="E126" s="267"/>
      <c r="F126" s="267"/>
      <c r="G126" s="267"/>
      <c r="H126" s="267"/>
    </row>
    <row r="127" spans="2:8" s="70" customFormat="1" ht="12.75" customHeight="1" x14ac:dyDescent="0.2">
      <c r="B127" s="119" t="s">
        <v>134</v>
      </c>
      <c r="C127" s="263" t="s">
        <v>49</v>
      </c>
      <c r="D127" s="264"/>
      <c r="E127" s="264"/>
      <c r="F127" s="264"/>
      <c r="G127" s="264"/>
      <c r="H127" s="265"/>
    </row>
    <row r="128" spans="2:8" s="70" customFormat="1" ht="12.75" customHeight="1" x14ac:dyDescent="0.2">
      <c r="B128" s="62"/>
      <c r="C128" s="78" t="s">
        <v>22</v>
      </c>
      <c r="D128" s="79"/>
      <c r="E128" s="240" t="s">
        <v>37</v>
      </c>
      <c r="F128" s="199">
        <v>13.335599999999999</v>
      </c>
      <c r="G128" s="31">
        <v>9.5000000000000001E-2</v>
      </c>
      <c r="H128" s="199">
        <f>F128*0.095+F128</f>
        <v>14.602482</v>
      </c>
    </row>
    <row r="129" spans="2:14" s="70" customFormat="1" ht="12.75" customHeight="1" x14ac:dyDescent="0.2">
      <c r="B129" s="62"/>
      <c r="C129" s="190" t="s">
        <v>20</v>
      </c>
      <c r="D129" s="191"/>
      <c r="E129" s="240" t="s">
        <v>37</v>
      </c>
      <c r="F129" s="199">
        <v>0.27500000000000002</v>
      </c>
      <c r="G129" s="31">
        <v>9.5000000000000001E-2</v>
      </c>
      <c r="H129" s="199">
        <f>F129*0.095+F129</f>
        <v>0.30112500000000003</v>
      </c>
    </row>
    <row r="130" spans="2:14" s="70" customFormat="1" ht="12.75" customHeight="1" x14ac:dyDescent="0.2">
      <c r="B130" s="62"/>
      <c r="C130" s="71" t="s">
        <v>23</v>
      </c>
      <c r="D130" s="72"/>
      <c r="E130" s="240" t="s">
        <v>37</v>
      </c>
      <c r="F130" s="199">
        <f>0.5414*1.116/3</f>
        <v>0.20140080000000002</v>
      </c>
      <c r="G130" s="31">
        <v>9.5000000000000001E-2</v>
      </c>
      <c r="H130" s="199">
        <f>F130*0.095+F130</f>
        <v>0.22053387600000002</v>
      </c>
    </row>
    <row r="131" spans="2:14" s="67" customFormat="1" ht="12.75" customHeight="1" x14ac:dyDescent="0.2">
      <c r="B131" s="65"/>
      <c r="C131" s="75" t="s">
        <v>24</v>
      </c>
      <c r="D131" s="76"/>
      <c r="E131" s="239" t="s">
        <v>37</v>
      </c>
      <c r="F131" s="198">
        <f>0.5876/28.2*98</f>
        <v>2.0420141843971629</v>
      </c>
      <c r="G131" s="46">
        <v>9.5000000000000001E-2</v>
      </c>
      <c r="H131" s="198">
        <f>F131*0.095+F131</f>
        <v>2.2360055319148935</v>
      </c>
      <c r="K131" s="70"/>
      <c r="L131" s="70"/>
      <c r="M131" s="70"/>
      <c r="N131" s="70"/>
    </row>
    <row r="132" spans="2:14" s="67" customFormat="1" ht="12.75" customHeight="1" x14ac:dyDescent="0.2">
      <c r="B132" s="183"/>
      <c r="C132" s="184" t="s">
        <v>117</v>
      </c>
      <c r="D132" s="76"/>
      <c r="E132" s="235" t="s">
        <v>37</v>
      </c>
      <c r="F132" s="216">
        <f>SUM(F128:F131)</f>
        <v>15.854014984397162</v>
      </c>
      <c r="G132" s="171">
        <v>9.5000000000000001E-2</v>
      </c>
      <c r="H132" s="216">
        <f t="shared" ref="H132" si="15">F132*0.095+F132</f>
        <v>17.360146407914893</v>
      </c>
      <c r="K132" s="70"/>
      <c r="L132" s="70"/>
      <c r="M132" s="70"/>
      <c r="N132" s="70"/>
    </row>
    <row r="133" spans="2:14" s="70" customFormat="1" ht="12.75" customHeight="1" x14ac:dyDescent="0.2">
      <c r="B133" s="80"/>
      <c r="C133" s="195"/>
      <c r="D133" s="195"/>
      <c r="E133" s="195"/>
      <c r="F133" s="195"/>
      <c r="G133" s="195"/>
      <c r="H133" s="195"/>
    </row>
    <row r="134" spans="2:14" s="70" customFormat="1" ht="12.75" customHeight="1" x14ac:dyDescent="0.2">
      <c r="B134" s="119" t="s">
        <v>135</v>
      </c>
      <c r="C134" s="263" t="s">
        <v>50</v>
      </c>
      <c r="D134" s="264"/>
      <c r="E134" s="264"/>
      <c r="F134" s="264"/>
      <c r="G134" s="264"/>
      <c r="H134" s="265"/>
    </row>
    <row r="135" spans="2:14" s="70" customFormat="1" ht="12.75" customHeight="1" x14ac:dyDescent="0.2">
      <c r="B135" s="62"/>
      <c r="C135" s="63" t="s">
        <v>22</v>
      </c>
      <c r="D135" s="64"/>
      <c r="E135" s="240" t="s">
        <v>37</v>
      </c>
      <c r="F135" s="199">
        <v>8.8897999999999993</v>
      </c>
      <c r="G135" s="31">
        <v>9.5000000000000001E-2</v>
      </c>
      <c r="H135" s="199">
        <f>F135*0.095+F135</f>
        <v>9.7343309999999992</v>
      </c>
    </row>
    <row r="136" spans="2:14" s="70" customFormat="1" ht="12.75" customHeight="1" x14ac:dyDescent="0.2">
      <c r="B136" s="62"/>
      <c r="C136" s="190" t="s">
        <v>20</v>
      </c>
      <c r="D136" s="191"/>
      <c r="E136" s="240" t="s">
        <v>37</v>
      </c>
      <c r="F136" s="199">
        <v>0.1827</v>
      </c>
      <c r="G136" s="31">
        <v>9.5000000000000001E-2</v>
      </c>
      <c r="H136" s="199">
        <f>F136*0.095+F136</f>
        <v>0.2000565</v>
      </c>
    </row>
    <row r="137" spans="2:14" s="67" customFormat="1" ht="12.75" customHeight="1" x14ac:dyDescent="0.2">
      <c r="B137" s="62"/>
      <c r="C137" s="63" t="s">
        <v>23</v>
      </c>
      <c r="D137" s="64"/>
      <c r="E137" s="240" t="s">
        <v>37</v>
      </c>
      <c r="F137" s="199">
        <f>0.3625*1.116/3</f>
        <v>0.13485</v>
      </c>
      <c r="G137" s="31">
        <v>9.5000000000000001E-2</v>
      </c>
      <c r="H137" s="199">
        <f>F137*0.095+F137</f>
        <v>0.14766075000000001</v>
      </c>
      <c r="K137" s="70"/>
      <c r="L137" s="70"/>
      <c r="M137" s="70"/>
      <c r="N137" s="70"/>
    </row>
    <row r="138" spans="2:14" s="70" customFormat="1" ht="12.75" customHeight="1" x14ac:dyDescent="0.2">
      <c r="B138" s="65"/>
      <c r="C138" s="75" t="s">
        <v>24</v>
      </c>
      <c r="D138" s="76"/>
      <c r="E138" s="239" t="s">
        <v>37</v>
      </c>
      <c r="F138" s="198">
        <f>0.3917/28.2*98</f>
        <v>1.3612269503546099</v>
      </c>
      <c r="G138" s="46">
        <v>9.5000000000000001E-2</v>
      </c>
      <c r="H138" s="198">
        <f>F138*0.095+F138</f>
        <v>1.4905435106382978</v>
      </c>
    </row>
    <row r="139" spans="2:14" s="70" customFormat="1" ht="12.75" customHeight="1" x14ac:dyDescent="0.2">
      <c r="B139" s="183"/>
      <c r="C139" s="184" t="s">
        <v>117</v>
      </c>
      <c r="D139" s="76"/>
      <c r="E139" s="235" t="s">
        <v>37</v>
      </c>
      <c r="F139" s="216">
        <f>SUM(F135:F138)</f>
        <v>10.568576950354609</v>
      </c>
      <c r="G139" s="171">
        <v>9.5000000000000001E-2</v>
      </c>
      <c r="H139" s="216">
        <f t="shared" ref="H139" si="16">F139*0.095+F139</f>
        <v>11.572591760638296</v>
      </c>
    </row>
    <row r="140" spans="2:14" s="70" customFormat="1" ht="12.75" customHeight="1" x14ac:dyDescent="0.2">
      <c r="B140" s="80"/>
      <c r="C140" s="271"/>
      <c r="D140" s="271"/>
      <c r="E140" s="271"/>
      <c r="F140" s="271"/>
      <c r="G140" s="271"/>
      <c r="H140" s="271"/>
    </row>
    <row r="141" spans="2:14" s="8" customFormat="1" ht="12.75" customHeight="1" x14ac:dyDescent="0.2">
      <c r="B141" s="121" t="s">
        <v>136</v>
      </c>
      <c r="C141" s="263" t="s">
        <v>51</v>
      </c>
      <c r="D141" s="264"/>
      <c r="E141" s="264"/>
      <c r="F141" s="264"/>
      <c r="G141" s="264"/>
      <c r="H141" s="265"/>
      <c r="K141" s="70"/>
      <c r="L141" s="70"/>
      <c r="M141" s="70"/>
      <c r="N141" s="70"/>
    </row>
    <row r="142" spans="2:14" s="8" customFormat="1" ht="12.75" customHeight="1" x14ac:dyDescent="0.2">
      <c r="B142" s="147"/>
      <c r="C142" s="63" t="s">
        <v>22</v>
      </c>
      <c r="D142" s="64"/>
      <c r="E142" s="226" t="s">
        <v>162</v>
      </c>
      <c r="F142" s="220">
        <v>0.3347</v>
      </c>
      <c r="G142" s="31">
        <v>9.5000000000000001E-2</v>
      </c>
      <c r="H142" s="220">
        <v>0.36649999999999999</v>
      </c>
      <c r="K142" s="70"/>
      <c r="L142" s="70"/>
      <c r="M142" s="70"/>
      <c r="N142" s="70"/>
    </row>
    <row r="143" spans="2:14" s="8" customFormat="1" ht="12.75" customHeight="1" x14ac:dyDescent="0.2">
      <c r="B143" s="148"/>
      <c r="C143" s="163" t="s">
        <v>73</v>
      </c>
      <c r="D143" s="149"/>
      <c r="E143" s="226" t="s">
        <v>162</v>
      </c>
      <c r="F143" s="204">
        <v>1.7112421595040003E-2</v>
      </c>
      <c r="G143" s="31">
        <v>9.5000000000000001E-2</v>
      </c>
      <c r="H143" s="204">
        <v>1.8738101646568802E-2</v>
      </c>
      <c r="K143" s="70"/>
      <c r="L143" s="70"/>
      <c r="M143" s="70"/>
      <c r="N143" s="70"/>
    </row>
    <row r="144" spans="2:14" s="8" customFormat="1" ht="12.75" customHeight="1" x14ac:dyDescent="0.2">
      <c r="B144" s="147"/>
      <c r="C144" s="68" t="s">
        <v>23</v>
      </c>
      <c r="D144" s="69"/>
      <c r="E144" s="226" t="s">
        <v>162</v>
      </c>
      <c r="F144" s="220">
        <v>1.1197199999999999E-2</v>
      </c>
      <c r="G144" s="31">
        <v>9.5000000000000001E-2</v>
      </c>
      <c r="H144" s="220">
        <v>1.2260933999999999E-2</v>
      </c>
    </row>
    <row r="145" spans="2:8" s="8" customFormat="1" ht="12.75" customHeight="1" x14ac:dyDescent="0.2">
      <c r="B145" s="148"/>
      <c r="C145" s="75" t="s">
        <v>24</v>
      </c>
      <c r="D145" s="76"/>
      <c r="E145" s="226" t="s">
        <v>162</v>
      </c>
      <c r="F145" s="198">
        <v>0.11051063829787235</v>
      </c>
      <c r="G145" s="46">
        <v>9.5000000000000001E-2</v>
      </c>
      <c r="H145" s="198">
        <v>0.12100914893617022</v>
      </c>
    </row>
    <row r="146" spans="2:8" s="8" customFormat="1" ht="12.75" customHeight="1" x14ac:dyDescent="0.2">
      <c r="B146" s="183"/>
      <c r="C146" s="184" t="s">
        <v>117</v>
      </c>
      <c r="D146" s="76"/>
      <c r="E146" s="227" t="s">
        <v>163</v>
      </c>
      <c r="F146" s="216">
        <f>SUM(F142:F145)</f>
        <v>0.47352025989291235</v>
      </c>
      <c r="G146" s="171">
        <v>9.5000000000000001E-2</v>
      </c>
      <c r="H146" s="216">
        <f t="shared" ref="H146" si="17">F146*0.095+F146</f>
        <v>0.51850468458273902</v>
      </c>
    </row>
    <row r="147" spans="2:8" s="70" customFormat="1" ht="12.75" customHeight="1" x14ac:dyDescent="0.2">
      <c r="B147" s="80"/>
      <c r="C147" s="271"/>
      <c r="D147" s="271"/>
      <c r="E147" s="271"/>
      <c r="F147" s="271"/>
      <c r="G147" s="271"/>
      <c r="H147" s="271"/>
    </row>
    <row r="148" spans="2:8" s="86" customFormat="1" ht="20.100000000000001" customHeight="1" x14ac:dyDescent="0.2">
      <c r="B148" s="165" t="s">
        <v>138</v>
      </c>
      <c r="C148" s="257" t="s">
        <v>137</v>
      </c>
      <c r="D148" s="257"/>
      <c r="E148" s="126"/>
      <c r="F148" s="127"/>
      <c r="G148" s="127"/>
      <c r="H148" s="128"/>
    </row>
    <row r="149" spans="2:8" s="86" customFormat="1" ht="25.5" customHeight="1" x14ac:dyDescent="0.2">
      <c r="B149" s="87"/>
      <c r="C149" s="194"/>
      <c r="D149" s="194"/>
      <c r="E149" s="242" t="s">
        <v>2</v>
      </c>
      <c r="F149" s="243" t="s">
        <v>3</v>
      </c>
      <c r="G149" s="243" t="s">
        <v>4</v>
      </c>
      <c r="H149" s="243" t="s">
        <v>5</v>
      </c>
    </row>
    <row r="150" spans="2:8" s="86" customFormat="1" ht="12.75" customHeight="1" x14ac:dyDescent="0.2">
      <c r="B150" s="88" t="s">
        <v>56</v>
      </c>
      <c r="C150" s="29" t="s">
        <v>147</v>
      </c>
      <c r="D150" s="189"/>
      <c r="E150" s="89" t="s">
        <v>37</v>
      </c>
      <c r="F150" s="208">
        <v>32</v>
      </c>
      <c r="G150" s="90">
        <v>9.5000000000000001E-2</v>
      </c>
      <c r="H150" s="212">
        <f>F150*0.095+F150</f>
        <v>35.04</v>
      </c>
    </row>
    <row r="151" spans="2:8" s="86" customFormat="1" ht="12.75" customHeight="1" x14ac:dyDescent="0.2">
      <c r="B151" s="91" t="s">
        <v>58</v>
      </c>
      <c r="C151" s="29" t="s">
        <v>148</v>
      </c>
      <c r="D151" s="189"/>
      <c r="E151" s="89" t="s">
        <v>37</v>
      </c>
      <c r="F151" s="208">
        <v>48</v>
      </c>
      <c r="G151" s="90">
        <v>9.5000000000000001E-2</v>
      </c>
      <c r="H151" s="212">
        <f>F151*0.095+F151</f>
        <v>52.56</v>
      </c>
    </row>
    <row r="152" spans="2:8" s="86" customFormat="1" ht="12.75" customHeight="1" x14ac:dyDescent="0.2">
      <c r="B152" s="91" t="s">
        <v>59</v>
      </c>
      <c r="C152" s="268" t="s">
        <v>149</v>
      </c>
      <c r="D152" s="269"/>
      <c r="E152" s="269"/>
      <c r="F152" s="269"/>
      <c r="G152" s="269"/>
      <c r="H152" s="270"/>
    </row>
    <row r="153" spans="2:8" s="86" customFormat="1" ht="25.5" customHeight="1" x14ac:dyDescent="0.2">
      <c r="B153" s="250" t="s">
        <v>99</v>
      </c>
      <c r="C153" s="251"/>
      <c r="D153" s="251"/>
      <c r="E153" s="251"/>
      <c r="F153" s="251"/>
      <c r="G153" s="251"/>
      <c r="H153" s="252"/>
    </row>
    <row r="154" spans="2:8" s="85" customFormat="1" ht="12.75" customHeight="1" x14ac:dyDescent="0.2">
      <c r="B154" s="27"/>
      <c r="C154" s="27"/>
      <c r="D154" s="27"/>
      <c r="E154" s="27"/>
      <c r="F154" s="27"/>
      <c r="G154" s="27"/>
      <c r="H154" s="27"/>
    </row>
    <row r="155" spans="2:8" s="85" customFormat="1" ht="20.100000000000001" customHeight="1" x14ac:dyDescent="0.2">
      <c r="B155" s="129" t="s">
        <v>60</v>
      </c>
      <c r="C155" s="257" t="s">
        <v>74</v>
      </c>
      <c r="D155" s="257"/>
      <c r="E155" s="257"/>
      <c r="F155" s="257"/>
      <c r="G155" s="158"/>
      <c r="H155" s="161"/>
    </row>
    <row r="156" spans="2:8" s="85" customFormat="1" ht="25.5" customHeight="1" x14ac:dyDescent="0.2">
      <c r="B156" s="150"/>
      <c r="C156" s="196"/>
      <c r="D156" s="196"/>
      <c r="E156" s="242" t="s">
        <v>2</v>
      </c>
      <c r="F156" s="243" t="s">
        <v>3</v>
      </c>
      <c r="G156" s="243" t="s">
        <v>4</v>
      </c>
      <c r="H156" s="243" t="s">
        <v>5</v>
      </c>
    </row>
    <row r="157" spans="2:8" s="85" customFormat="1" ht="12.75" customHeight="1" x14ac:dyDescent="0.2">
      <c r="B157" s="151" t="s">
        <v>63</v>
      </c>
      <c r="C157" s="152" t="s">
        <v>74</v>
      </c>
      <c r="D157" s="149"/>
      <c r="E157" s="153" t="s">
        <v>75</v>
      </c>
      <c r="F157" s="204">
        <v>480</v>
      </c>
      <c r="G157" s="31">
        <v>9.5000000000000001E-2</v>
      </c>
      <c r="H157" s="217">
        <v>525.6</v>
      </c>
    </row>
    <row r="158" spans="2:8" s="85" customFormat="1" ht="25.5" customHeight="1" x14ac:dyDescent="0.2">
      <c r="B158" s="266" t="s">
        <v>76</v>
      </c>
      <c r="C158" s="266"/>
      <c r="D158" s="266"/>
      <c r="E158" s="266"/>
      <c r="F158" s="266"/>
      <c r="G158" s="266"/>
      <c r="H158" s="266"/>
    </row>
    <row r="159" spans="2:8" s="85" customFormat="1" ht="12.75" customHeight="1" x14ac:dyDescent="0.2">
      <c r="B159" s="154"/>
      <c r="C159" s="155"/>
      <c r="D159" s="155"/>
      <c r="E159" s="155"/>
      <c r="F159" s="155"/>
      <c r="G159" s="155"/>
      <c r="H159" s="156"/>
    </row>
    <row r="160" spans="2:8" s="8" customFormat="1" ht="20.100000000000001" customHeight="1" x14ac:dyDescent="0.2">
      <c r="B160" s="129" t="s">
        <v>69</v>
      </c>
      <c r="C160" s="257" t="s">
        <v>61</v>
      </c>
      <c r="D160" s="257"/>
      <c r="E160" s="257"/>
      <c r="F160" s="257"/>
      <c r="G160" s="158"/>
      <c r="H160" s="161"/>
    </row>
    <row r="161" spans="2:8" s="70" customFormat="1" ht="25.5" customHeight="1" x14ac:dyDescent="0.2">
      <c r="B161" s="92"/>
      <c r="C161" s="197"/>
      <c r="D161" s="197"/>
      <c r="E161" s="242" t="s">
        <v>2</v>
      </c>
      <c r="F161" s="243" t="s">
        <v>3</v>
      </c>
      <c r="G161" s="243" t="s">
        <v>4</v>
      </c>
      <c r="H161" s="243" t="s">
        <v>5</v>
      </c>
    </row>
    <row r="162" spans="2:8" s="67" customFormat="1" ht="12.75" customHeight="1" x14ac:dyDescent="0.2">
      <c r="B162" s="81" t="s">
        <v>21</v>
      </c>
      <c r="C162" s="272" t="s">
        <v>62</v>
      </c>
      <c r="D162" s="273"/>
      <c r="E162" s="273"/>
      <c r="F162" s="273"/>
      <c r="G162" s="273"/>
      <c r="H162" s="274"/>
    </row>
    <row r="163" spans="2:8" s="67" customFormat="1" ht="12.75" customHeight="1" x14ac:dyDescent="0.2">
      <c r="B163" s="93" t="s">
        <v>77</v>
      </c>
      <c r="C163" s="253" t="s">
        <v>150</v>
      </c>
      <c r="D163" s="254"/>
      <c r="E163" s="94" t="s">
        <v>64</v>
      </c>
      <c r="F163" s="199">
        <v>0.2</v>
      </c>
      <c r="G163" s="95">
        <v>0.22</v>
      </c>
      <c r="H163" s="202">
        <f>F163*0.22+F163</f>
        <v>0.24400000000000002</v>
      </c>
    </row>
    <row r="164" spans="2:8" s="67" customFormat="1" ht="12.75" customHeight="1" x14ac:dyDescent="0.2">
      <c r="B164" s="102"/>
      <c r="C164" s="97"/>
      <c r="D164" s="97"/>
      <c r="E164" s="103"/>
      <c r="F164" s="103"/>
      <c r="G164" s="186"/>
      <c r="H164" s="187"/>
    </row>
    <row r="165" spans="2:8" s="67" customFormat="1" ht="12.75" customHeight="1" x14ac:dyDescent="0.2">
      <c r="B165" s="81"/>
      <c r="C165" s="272" t="s">
        <v>65</v>
      </c>
      <c r="D165" s="273"/>
      <c r="E165" s="273"/>
      <c r="F165" s="273"/>
      <c r="G165" s="273"/>
      <c r="H165" s="274"/>
    </row>
    <row r="166" spans="2:8" s="67" customFormat="1" ht="12.75" customHeight="1" x14ac:dyDescent="0.2">
      <c r="B166" s="81" t="s">
        <v>78</v>
      </c>
      <c r="C166" s="98" t="s">
        <v>110</v>
      </c>
      <c r="D166" s="99"/>
      <c r="E166" s="238" t="s">
        <v>66</v>
      </c>
      <c r="F166" s="199">
        <v>0.55000000000000004</v>
      </c>
      <c r="G166" s="95">
        <v>0.22</v>
      </c>
      <c r="H166" s="217">
        <f t="shared" ref="H166:H172" si="18">F166*0.22+F166</f>
        <v>0.67100000000000004</v>
      </c>
    </row>
    <row r="167" spans="2:8" s="96" customFormat="1" ht="12.75" customHeight="1" x14ac:dyDescent="0.2">
      <c r="B167" s="81" t="s">
        <v>79</v>
      </c>
      <c r="C167" s="190" t="s">
        <v>111</v>
      </c>
      <c r="D167" s="191"/>
      <c r="E167" s="238" t="s">
        <v>66</v>
      </c>
      <c r="F167" s="199">
        <v>0.55000000000000004</v>
      </c>
      <c r="G167" s="95">
        <v>0.22</v>
      </c>
      <c r="H167" s="217">
        <f t="shared" si="18"/>
        <v>0.67100000000000004</v>
      </c>
    </row>
    <row r="168" spans="2:8" s="96" customFormat="1" ht="12.75" customHeight="1" x14ac:dyDescent="0.2">
      <c r="B168" s="81" t="s">
        <v>80</v>
      </c>
      <c r="C168" s="190" t="s">
        <v>112</v>
      </c>
      <c r="D168" s="191"/>
      <c r="E168" s="238" t="s">
        <v>66</v>
      </c>
      <c r="F168" s="199">
        <v>0.66</v>
      </c>
      <c r="G168" s="95">
        <v>0.22</v>
      </c>
      <c r="H168" s="217">
        <f t="shared" si="18"/>
        <v>0.80520000000000003</v>
      </c>
    </row>
    <row r="169" spans="2:8" s="96" customFormat="1" ht="12.75" customHeight="1" x14ac:dyDescent="0.2">
      <c r="B169" s="81" t="s">
        <v>81</v>
      </c>
      <c r="C169" s="190" t="s">
        <v>113</v>
      </c>
      <c r="D169" s="191"/>
      <c r="E169" s="238" t="s">
        <v>66</v>
      </c>
      <c r="F169" s="199">
        <v>4.8</v>
      </c>
      <c r="G169" s="95">
        <v>0.22</v>
      </c>
      <c r="H169" s="217">
        <f t="shared" si="18"/>
        <v>5.8559999999999999</v>
      </c>
    </row>
    <row r="170" spans="2:8" s="96" customFormat="1" ht="12.75" customHeight="1" x14ac:dyDescent="0.2">
      <c r="B170" s="81" t="s">
        <v>82</v>
      </c>
      <c r="C170" s="190" t="s">
        <v>114</v>
      </c>
      <c r="D170" s="191"/>
      <c r="E170" s="238" t="s">
        <v>66</v>
      </c>
      <c r="F170" s="199">
        <v>5.5</v>
      </c>
      <c r="G170" s="95">
        <v>0.22</v>
      </c>
      <c r="H170" s="217">
        <f t="shared" si="18"/>
        <v>6.71</v>
      </c>
    </row>
    <row r="171" spans="2:8" s="96" customFormat="1" ht="12.75" customHeight="1" x14ac:dyDescent="0.2">
      <c r="B171" s="81" t="s">
        <v>83</v>
      </c>
      <c r="C171" s="190" t="s">
        <v>115</v>
      </c>
      <c r="D171" s="191"/>
      <c r="E171" s="238" t="s">
        <v>66</v>
      </c>
      <c r="F171" s="199">
        <v>0.97</v>
      </c>
      <c r="G171" s="95">
        <v>0.22</v>
      </c>
      <c r="H171" s="217">
        <f t="shared" si="18"/>
        <v>1.1834</v>
      </c>
    </row>
    <row r="172" spans="2:8" s="96" customFormat="1" ht="12.75" customHeight="1" x14ac:dyDescent="0.2">
      <c r="B172" s="81" t="s">
        <v>84</v>
      </c>
      <c r="C172" s="100" t="s">
        <v>116</v>
      </c>
      <c r="D172" s="101"/>
      <c r="E172" s="241" t="s">
        <v>66</v>
      </c>
      <c r="F172" s="201">
        <v>1.08</v>
      </c>
      <c r="G172" s="138">
        <v>0.22</v>
      </c>
      <c r="H172" s="221">
        <f t="shared" si="18"/>
        <v>1.3176000000000001</v>
      </c>
    </row>
    <row r="173" spans="2:8" s="96" customFormat="1" ht="12.75" customHeight="1" x14ac:dyDescent="0.2">
      <c r="B173" s="139"/>
      <c r="C173" s="140"/>
      <c r="D173" s="140"/>
      <c r="E173" s="141"/>
      <c r="F173" s="142"/>
      <c r="G173" s="143"/>
      <c r="H173" s="142"/>
    </row>
    <row r="174" spans="2:8" s="96" customFormat="1" ht="12.75" customHeight="1" x14ac:dyDescent="0.2">
      <c r="B174" s="168"/>
      <c r="C174" s="259" t="s">
        <v>67</v>
      </c>
      <c r="D174" s="260"/>
      <c r="E174" s="260"/>
      <c r="F174" s="260"/>
      <c r="G174" s="260"/>
      <c r="H174" s="261"/>
    </row>
    <row r="175" spans="2:8" s="96" customFormat="1" ht="12.75" customHeight="1" x14ac:dyDescent="0.2">
      <c r="B175" s="81" t="s">
        <v>85</v>
      </c>
      <c r="C175" s="188" t="s">
        <v>151</v>
      </c>
      <c r="D175" s="99"/>
      <c r="E175" s="238" t="s">
        <v>68</v>
      </c>
      <c r="F175" s="199">
        <v>5.7</v>
      </c>
      <c r="G175" s="95">
        <v>0.22</v>
      </c>
      <c r="H175" s="217">
        <f t="shared" ref="H175:H180" si="19">F175*0.22+F175</f>
        <v>6.9540000000000006</v>
      </c>
    </row>
    <row r="176" spans="2:8" s="96" customFormat="1" ht="12.75" customHeight="1" x14ac:dyDescent="0.2">
      <c r="B176" s="81" t="s">
        <v>86</v>
      </c>
      <c r="C176" s="190" t="s">
        <v>106</v>
      </c>
      <c r="D176" s="191"/>
      <c r="E176" s="238" t="s">
        <v>68</v>
      </c>
      <c r="F176" s="199">
        <v>3.2</v>
      </c>
      <c r="G176" s="95">
        <v>0.22</v>
      </c>
      <c r="H176" s="217">
        <f t="shared" si="19"/>
        <v>3.9040000000000004</v>
      </c>
    </row>
    <row r="177" spans="2:8" s="96" customFormat="1" ht="12.75" customHeight="1" x14ac:dyDescent="0.2">
      <c r="B177" s="81" t="s">
        <v>87</v>
      </c>
      <c r="C177" s="190" t="s">
        <v>107</v>
      </c>
      <c r="D177" s="191"/>
      <c r="E177" s="238" t="s">
        <v>68</v>
      </c>
      <c r="F177" s="199">
        <v>4.2</v>
      </c>
      <c r="G177" s="95">
        <v>0.22</v>
      </c>
      <c r="H177" s="217">
        <f t="shared" si="19"/>
        <v>5.1240000000000006</v>
      </c>
    </row>
    <row r="178" spans="2:8" s="96" customFormat="1" ht="12.75" customHeight="1" x14ac:dyDescent="0.2">
      <c r="B178" s="81" t="s">
        <v>88</v>
      </c>
      <c r="C178" s="29" t="s">
        <v>152</v>
      </c>
      <c r="D178" s="191"/>
      <c r="E178" s="238" t="s">
        <v>37</v>
      </c>
      <c r="F178" s="199">
        <v>25.6</v>
      </c>
      <c r="G178" s="95">
        <v>0.22</v>
      </c>
      <c r="H178" s="217">
        <f t="shared" si="19"/>
        <v>31.232000000000003</v>
      </c>
    </row>
    <row r="179" spans="2:8" s="96" customFormat="1" ht="12.75" customHeight="1" x14ac:dyDescent="0.2">
      <c r="B179" s="81" t="s">
        <v>89</v>
      </c>
      <c r="C179" s="100" t="s">
        <v>108</v>
      </c>
      <c r="D179" s="101"/>
      <c r="E179" s="238" t="s">
        <v>37</v>
      </c>
      <c r="F179" s="199">
        <v>6.8</v>
      </c>
      <c r="G179" s="95">
        <v>0.22</v>
      </c>
      <c r="H179" s="217">
        <f t="shared" si="19"/>
        <v>8.2959999999999994</v>
      </c>
    </row>
    <row r="180" spans="2:8" s="96" customFormat="1" ht="12.75" customHeight="1" x14ac:dyDescent="0.2">
      <c r="B180" s="81" t="s">
        <v>90</v>
      </c>
      <c r="C180" s="255" t="s">
        <v>109</v>
      </c>
      <c r="D180" s="256"/>
      <c r="E180" s="238" t="s">
        <v>37</v>
      </c>
      <c r="F180" s="199">
        <v>12.5</v>
      </c>
      <c r="G180" s="95">
        <v>0.22</v>
      </c>
      <c r="H180" s="217">
        <f t="shared" si="19"/>
        <v>15.25</v>
      </c>
    </row>
    <row r="181" spans="2:8" s="96" customFormat="1" ht="12.75" customHeight="1" x14ac:dyDescent="0.2">
      <c r="B181" s="102"/>
      <c r="C181" s="97"/>
      <c r="D181" s="97"/>
      <c r="E181" s="103"/>
      <c r="F181" s="104"/>
      <c r="G181" s="104"/>
      <c r="H181" s="104"/>
    </row>
    <row r="182" spans="2:8" s="8" customFormat="1" ht="20.100000000000001" customHeight="1" x14ac:dyDescent="0.2">
      <c r="B182" s="129" t="s">
        <v>91</v>
      </c>
      <c r="C182" s="257" t="s">
        <v>70</v>
      </c>
      <c r="D182" s="257"/>
      <c r="E182" s="257"/>
      <c r="F182" s="257"/>
      <c r="G182" s="158"/>
      <c r="H182" s="161"/>
    </row>
    <row r="183" spans="2:8" s="70" customFormat="1" ht="25.5" customHeight="1" x14ac:dyDescent="0.2">
      <c r="B183" s="92"/>
      <c r="C183" s="92"/>
      <c r="D183" s="92"/>
      <c r="E183" s="242" t="s">
        <v>2</v>
      </c>
      <c r="F183" s="243" t="s">
        <v>3</v>
      </c>
      <c r="G183" s="243" t="s">
        <v>4</v>
      </c>
      <c r="H183" s="243" t="s">
        <v>5</v>
      </c>
    </row>
    <row r="184" spans="2:8" s="67" customFormat="1" ht="12.75" customHeight="1" x14ac:dyDescent="0.2">
      <c r="B184" s="93"/>
      <c r="C184" s="259" t="s">
        <v>71</v>
      </c>
      <c r="D184" s="260"/>
      <c r="E184" s="260"/>
      <c r="F184" s="260"/>
      <c r="G184" s="260"/>
      <c r="H184" s="261"/>
    </row>
    <row r="185" spans="2:8" s="67" customFormat="1" ht="12" x14ac:dyDescent="0.2">
      <c r="B185" s="81" t="s">
        <v>92</v>
      </c>
      <c r="C185" s="190" t="s">
        <v>101</v>
      </c>
      <c r="D185" s="191"/>
      <c r="E185" s="238" t="s">
        <v>37</v>
      </c>
      <c r="F185" s="199">
        <v>31.15</v>
      </c>
      <c r="G185" s="95">
        <v>0.22</v>
      </c>
      <c r="H185" s="217">
        <f t="shared" ref="H185:H190" si="20">F185*0.22+F185</f>
        <v>38.003</v>
      </c>
    </row>
    <row r="186" spans="2:8" s="96" customFormat="1" ht="12" x14ac:dyDescent="0.2">
      <c r="B186" s="81" t="s">
        <v>93</v>
      </c>
      <c r="C186" s="190" t="s">
        <v>102</v>
      </c>
      <c r="D186" s="191"/>
      <c r="E186" s="238" t="s">
        <v>37</v>
      </c>
      <c r="F186" s="199">
        <v>32.79</v>
      </c>
      <c r="G186" s="95">
        <v>0.22</v>
      </c>
      <c r="H186" s="217">
        <f t="shared" si="20"/>
        <v>40.003799999999998</v>
      </c>
    </row>
    <row r="187" spans="2:8" s="96" customFormat="1" ht="12" x14ac:dyDescent="0.2">
      <c r="B187" s="81" t="s">
        <v>94</v>
      </c>
      <c r="C187" s="190" t="s">
        <v>103</v>
      </c>
      <c r="D187" s="191"/>
      <c r="E187" s="238" t="s">
        <v>37</v>
      </c>
      <c r="F187" s="199">
        <v>40.98</v>
      </c>
      <c r="G187" s="95">
        <v>0.22</v>
      </c>
      <c r="H187" s="217">
        <f t="shared" si="20"/>
        <v>49.995599999999996</v>
      </c>
    </row>
    <row r="188" spans="2:8" s="96" customFormat="1" ht="12" x14ac:dyDescent="0.2">
      <c r="B188" s="81" t="s">
        <v>95</v>
      </c>
      <c r="C188" s="253" t="s">
        <v>72</v>
      </c>
      <c r="D188" s="254"/>
      <c r="E188" s="238" t="s">
        <v>37</v>
      </c>
      <c r="F188" s="199">
        <v>237.7</v>
      </c>
      <c r="G188" s="95">
        <v>0.22</v>
      </c>
      <c r="H188" s="217">
        <f t="shared" si="20"/>
        <v>289.99399999999997</v>
      </c>
    </row>
    <row r="189" spans="2:8" s="96" customFormat="1" ht="12" x14ac:dyDescent="0.2">
      <c r="B189" s="81" t="s">
        <v>96</v>
      </c>
      <c r="C189" s="190" t="s">
        <v>104</v>
      </c>
      <c r="D189" s="191"/>
      <c r="E189" s="238" t="s">
        <v>37</v>
      </c>
      <c r="F189" s="199">
        <v>270.49</v>
      </c>
      <c r="G189" s="95">
        <v>0.22</v>
      </c>
      <c r="H189" s="217">
        <f t="shared" si="20"/>
        <v>329.99779999999998</v>
      </c>
    </row>
    <row r="190" spans="2:8" s="96" customFormat="1" ht="12" x14ac:dyDescent="0.2">
      <c r="B190" s="81" t="s">
        <v>97</v>
      </c>
      <c r="C190" s="253" t="s">
        <v>119</v>
      </c>
      <c r="D190" s="254"/>
      <c r="E190" s="94" t="s">
        <v>37</v>
      </c>
      <c r="F190" s="199">
        <v>9.84</v>
      </c>
      <c r="G190" s="95">
        <v>0.22</v>
      </c>
      <c r="H190" s="217">
        <f t="shared" si="20"/>
        <v>12.004799999999999</v>
      </c>
    </row>
    <row r="191" spans="2:8" s="106" customFormat="1" ht="25.5" customHeight="1" x14ac:dyDescent="0.2">
      <c r="B191" s="258" t="s">
        <v>105</v>
      </c>
      <c r="C191" s="258"/>
      <c r="D191" s="258"/>
      <c r="E191" s="258"/>
      <c r="F191" s="258"/>
      <c r="G191" s="258"/>
      <c r="H191" s="258"/>
    </row>
    <row r="192" spans="2:8" s="6" customFormat="1" x14ac:dyDescent="0.2">
      <c r="B192" s="107"/>
      <c r="C192" s="107"/>
      <c r="D192" s="107"/>
      <c r="E192" s="107"/>
      <c r="F192" s="107"/>
      <c r="G192" s="108"/>
      <c r="H192" s="108"/>
    </row>
    <row r="193" spans="2:8" s="6" customFormat="1" x14ac:dyDescent="0.2">
      <c r="B193" s="108"/>
      <c r="C193" s="108"/>
      <c r="D193" s="108"/>
      <c r="E193" s="108"/>
      <c r="F193" s="108"/>
      <c r="G193" s="108"/>
      <c r="H193" s="108"/>
    </row>
    <row r="194" spans="2:8" ht="12.75" customHeight="1" x14ac:dyDescent="0.2">
      <c r="B194" s="262" t="s">
        <v>153</v>
      </c>
      <c r="C194" s="262"/>
      <c r="D194" s="166"/>
      <c r="E194" s="166"/>
      <c r="F194" s="246" t="s">
        <v>123</v>
      </c>
      <c r="G194" s="246"/>
      <c r="H194" s="246"/>
    </row>
    <row r="195" spans="2:8" x14ac:dyDescent="0.2">
      <c r="B195" s="159"/>
      <c r="C195" s="159"/>
      <c r="D195" s="159"/>
      <c r="E195" s="159"/>
      <c r="F195" s="247" t="s">
        <v>124</v>
      </c>
      <c r="G195" s="247"/>
      <c r="H195" s="247"/>
    </row>
    <row r="196" spans="2:8" s="3" customFormat="1" ht="12.75" customHeight="1" x14ac:dyDescent="0.2">
      <c r="B196" s="122"/>
      <c r="C196" s="122"/>
      <c r="D196" s="122"/>
      <c r="E196" s="167"/>
      <c r="F196" s="247" t="s">
        <v>125</v>
      </c>
      <c r="G196" s="247"/>
      <c r="H196" s="247"/>
    </row>
    <row r="197" spans="2:8" s="3" customFormat="1" x14ac:dyDescent="0.2">
      <c r="B197" s="159"/>
      <c r="C197" s="159"/>
      <c r="D197" s="159"/>
      <c r="E197" s="2"/>
      <c r="F197" s="2"/>
      <c r="G197" s="2"/>
      <c r="H197" s="2"/>
    </row>
    <row r="198" spans="2:8" s="3" customFormat="1" x14ac:dyDescent="0.2">
      <c r="E198" s="110"/>
      <c r="F198" s="110"/>
      <c r="G198" s="110"/>
      <c r="H198" s="110"/>
    </row>
    <row r="199" spans="2:8" s="3" customFormat="1" x14ac:dyDescent="0.2">
      <c r="G199" s="109"/>
      <c r="H199" s="109"/>
    </row>
    <row r="200" spans="2:8" s="3" customFormat="1" x14ac:dyDescent="0.2">
      <c r="G200" s="110"/>
      <c r="H200" s="110"/>
    </row>
    <row r="201" spans="2:8" s="3" customFormat="1" x14ac:dyDescent="0.2">
      <c r="B201" s="5"/>
      <c r="C201" s="111"/>
      <c r="D201" s="111"/>
      <c r="E201" s="1"/>
      <c r="F201" s="2"/>
      <c r="G201" s="2"/>
      <c r="H201" s="2"/>
    </row>
    <row r="202" spans="2:8" s="3" customFormat="1" x14ac:dyDescent="0.2">
      <c r="B202" s="5"/>
      <c r="C202" s="111"/>
      <c r="D202" s="111"/>
      <c r="E202" s="1"/>
      <c r="F202" s="2"/>
      <c r="G202" s="2"/>
      <c r="H202" s="2"/>
    </row>
  </sheetData>
  <sheetProtection sheet="1" formatCells="0" formatRows="0" insertColumns="0" insertRows="0" insertHyperlinks="0" deleteColumns="0" deleteRows="0" sort="0" pivotTables="0"/>
  <mergeCells count="57">
    <mergeCell ref="B1:H1"/>
    <mergeCell ref="B2:H2"/>
    <mergeCell ref="B3:H3"/>
    <mergeCell ref="C140:H140"/>
    <mergeCell ref="C105:H105"/>
    <mergeCell ref="C119:H119"/>
    <mergeCell ref="C79:D79"/>
    <mergeCell ref="C5:D5"/>
    <mergeCell ref="B13:H13"/>
    <mergeCell ref="B17:H17"/>
    <mergeCell ref="C19:H19"/>
    <mergeCell ref="B69:H69"/>
    <mergeCell ref="C97:H97"/>
    <mergeCell ref="C61:H61"/>
    <mergeCell ref="C81:H81"/>
    <mergeCell ref="C160:F160"/>
    <mergeCell ref="C88:H88"/>
    <mergeCell ref="C95:H95"/>
    <mergeCell ref="C99:H99"/>
    <mergeCell ref="C21:H21"/>
    <mergeCell ref="C29:H29"/>
    <mergeCell ref="C37:H37"/>
    <mergeCell ref="C45:H45"/>
    <mergeCell ref="C53:H53"/>
    <mergeCell ref="C71:D71"/>
    <mergeCell ref="C174:H174"/>
    <mergeCell ref="B194:C194"/>
    <mergeCell ref="C106:H106"/>
    <mergeCell ref="C113:H113"/>
    <mergeCell ref="B158:H158"/>
    <mergeCell ref="C126:H126"/>
    <mergeCell ref="C152:H152"/>
    <mergeCell ref="C147:H147"/>
    <mergeCell ref="C148:D148"/>
    <mergeCell ref="C165:H165"/>
    <mergeCell ref="C162:H162"/>
    <mergeCell ref="C120:H120"/>
    <mergeCell ref="C127:H127"/>
    <mergeCell ref="C134:H134"/>
    <mergeCell ref="C141:H141"/>
    <mergeCell ref="C163:D163"/>
    <mergeCell ref="F194:H194"/>
    <mergeCell ref="F195:H195"/>
    <mergeCell ref="F196:H196"/>
    <mergeCell ref="C73:D73"/>
    <mergeCell ref="C74:D74"/>
    <mergeCell ref="C75:D75"/>
    <mergeCell ref="C76:D76"/>
    <mergeCell ref="B77:H77"/>
    <mergeCell ref="C190:D190"/>
    <mergeCell ref="C188:D188"/>
    <mergeCell ref="C180:D180"/>
    <mergeCell ref="C182:F182"/>
    <mergeCell ref="B191:H191"/>
    <mergeCell ref="B153:H153"/>
    <mergeCell ref="C155:F155"/>
    <mergeCell ref="C184:H184"/>
  </mergeCells>
  <phoneticPr fontId="12" type="noConversion"/>
  <printOptions horizontalCentered="1"/>
  <pageMargins left="0.23622047244094491" right="0.23622047244094491" top="0.74803149606299213" bottom="0.74803149606299213" header="0.31496062992125984" footer="0.31496062992125984"/>
  <pageSetup paperSize="9" scale="95" fitToHeight="3" orientation="portrait" r:id="rId1"/>
  <headerFooter>
    <oddFooter>Stran &amp;P</oddFooter>
  </headerFooter>
  <rowBreaks count="3" manualBreakCount="3">
    <brk id="43" min="1" max="7" man="1"/>
    <brk id="93" min="1" max="7" man="1"/>
    <brk id="146" min="1" max="7" man="1"/>
  </rowBreaks>
  <ignoredErrors>
    <ignoredError sqref="F60" formula="1"/>
    <ignoredError sqref="B179:B180" twoDigitTextYear="1"/>
    <ignoredError sqref="F93 F104"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1</vt:i4>
      </vt:variant>
      <vt:variant>
        <vt:lpstr>Imenovani obsegi</vt:lpstr>
      </vt:variant>
      <vt:variant>
        <vt:i4>1</vt:i4>
      </vt:variant>
    </vt:vector>
  </HeadingPairs>
  <TitlesOfParts>
    <vt:vector size="2" baseType="lpstr">
      <vt:lpstr>2020 JESENICE</vt:lpstr>
      <vt:lpstr>'2020 JESENICE'!Področje_tiskanja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Žiga Pretnar</dc:creator>
  <cp:lastModifiedBy>Mojca Šetina</cp:lastModifiedBy>
  <cp:lastPrinted>2021-03-25T09:19:56Z</cp:lastPrinted>
  <dcterms:created xsi:type="dcterms:W3CDTF">2019-01-15T07:01:16Z</dcterms:created>
  <dcterms:modified xsi:type="dcterms:W3CDTF">2021-03-25T09:19:58Z</dcterms:modified>
</cp:coreProperties>
</file>